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siyakudumisa_tzaneen_gov_za/Documents/Documents/GTM Data/Budget and Reporting/2024.2025/2025 2026 Final Budget/"/>
    </mc:Choice>
  </mc:AlternateContent>
  <xr:revisionPtr revIDLastSave="437" documentId="8_{0377CD97-4FED-4BC3-BD77-2321928B262F}" xr6:coauthVersionLast="47" xr6:coauthVersionMax="47" xr10:uidLastSave="{5AA022AE-6A4B-40ED-9E4F-21192BF930DE}"/>
  <bookViews>
    <workbookView xWindow="-108" yWindow="-108" windowWidth="23256" windowHeight="12456" activeTab="7" xr2:uid="{239FD7CC-D59D-437F-A007-3D5866BFBBEE}"/>
  </bookViews>
  <sheets>
    <sheet name="Tariff Increases" sheetId="7" r:id="rId1"/>
    <sheet name="Grants" sheetId="1" r:id="rId2"/>
    <sheet name="Budget Funding Test" sheetId="8" r:id="rId3"/>
    <sheet name="INEP" sheetId="3" r:id="rId4"/>
    <sheet name="MDRG" sheetId="4" state="hidden" r:id="rId5"/>
    <sheet name="MIG" sheetId="2" r:id="rId6"/>
    <sheet name="OWN (3)" sheetId="10" state="hidden" r:id="rId7"/>
    <sheet name="OWN" sheetId="6" r:id="rId8"/>
    <sheet name="OWN (2)" sheetId="9" state="hidden" r:id="rId9"/>
  </sheets>
  <definedNames>
    <definedName name="_xlnm._FilterDatabase" localSheetId="7" hidden="1">OWN!$A$3:$G$127</definedName>
    <definedName name="_xlnm._FilterDatabase" localSheetId="8" hidden="1">'OWN (2)'!$A$3:$F$88</definedName>
    <definedName name="_xlnm._FilterDatabase" localSheetId="6" hidden="1">'OWN (3)'!$A$3:$F$122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6" l="1"/>
  <c r="D126" i="6"/>
  <c r="D107" i="6"/>
  <c r="D62" i="6"/>
  <c r="D47" i="6"/>
  <c r="D30" i="6"/>
  <c r="D23" i="6"/>
  <c r="D5" i="2"/>
  <c r="D6" i="2"/>
  <c r="D7" i="2"/>
  <c r="D8" i="2"/>
  <c r="D9" i="2"/>
  <c r="D10" i="2"/>
  <c r="D11" i="2"/>
  <c r="D12" i="2"/>
  <c r="D13" i="2"/>
  <c r="D14" i="2"/>
  <c r="D15" i="2"/>
  <c r="D4" i="2"/>
  <c r="E47" i="8"/>
  <c r="E49" i="8" s="1"/>
  <c r="D47" i="8"/>
  <c r="D49" i="8" s="1"/>
  <c r="C47" i="8"/>
  <c r="C49" i="8" s="1"/>
  <c r="E42" i="8"/>
  <c r="D42" i="8"/>
  <c r="C42" i="8"/>
  <c r="H135" i="2"/>
  <c r="G135" i="2"/>
  <c r="F135" i="2"/>
  <c r="E21" i="6"/>
  <c r="D119" i="6" l="1"/>
  <c r="D97" i="6"/>
  <c r="D14" i="6"/>
  <c r="D5" i="6"/>
  <c r="D4" i="6"/>
  <c r="D61" i="6"/>
  <c r="E118" i="6"/>
  <c r="D20" i="6"/>
  <c r="D102" i="6"/>
  <c r="D101" i="6"/>
  <c r="E108" i="6" l="1"/>
  <c r="E104" i="6"/>
  <c r="D100" i="6"/>
  <c r="D117" i="6"/>
  <c r="G14" i="2" l="1"/>
  <c r="D125" i="6"/>
  <c r="F124" i="10" l="1"/>
  <c r="E124" i="10"/>
  <c r="D115" i="10"/>
  <c r="D107" i="10"/>
  <c r="D103" i="10"/>
  <c r="D102" i="10"/>
  <c r="D85" i="10"/>
  <c r="D70" i="10"/>
  <c r="D65" i="10"/>
  <c r="D45" i="10"/>
  <c r="D28" i="10"/>
  <c r="D124" i="10" s="1"/>
  <c r="D128" i="10" s="1"/>
  <c r="C7" i="3"/>
  <c r="D7" i="3"/>
  <c r="D72" i="6"/>
  <c r="D87" i="6"/>
  <c r="D67" i="6"/>
  <c r="D106" i="6"/>
  <c r="D105" i="6"/>
  <c r="D111" i="6"/>
  <c r="G15" i="2"/>
  <c r="F15" i="2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F27" i="8"/>
  <c r="F28" i="8"/>
  <c r="F5" i="8"/>
  <c r="E19" i="8"/>
  <c r="D19" i="8"/>
  <c r="C19" i="8"/>
  <c r="F19" i="8" s="1"/>
  <c r="D34" i="8"/>
  <c r="E34" i="8"/>
  <c r="C34" i="8"/>
  <c r="F129" i="6" l="1"/>
  <c r="E129" i="6"/>
  <c r="D129" i="6"/>
  <c r="F11" i="2"/>
  <c r="E133" i="6" l="1"/>
  <c r="E135" i="6"/>
  <c r="F133" i="6"/>
  <c r="F135" i="6"/>
  <c r="D133" i="6"/>
  <c r="D135" i="6"/>
  <c r="F19" i="2"/>
  <c r="F21" i="2" s="1"/>
  <c r="D11" i="1" l="1"/>
  <c r="C11" i="1"/>
  <c r="B11" i="1"/>
  <c r="F90" i="9" l="1"/>
  <c r="E90" i="9"/>
  <c r="D36" i="9"/>
  <c r="D90" i="9" s="1"/>
  <c r="B5" i="4" l="1"/>
  <c r="G19" i="2" l="1"/>
  <c r="G21" i="2" s="1"/>
  <c r="E19" i="2"/>
  <c r="E21" i="2" s="1"/>
</calcChain>
</file>

<file path=xl/sharedStrings.xml><?xml version="1.0" encoding="utf-8"?>
<sst xmlns="http://schemas.openxmlformats.org/spreadsheetml/2006/main" count="1142" uniqueCount="392">
  <si>
    <t>Project Name</t>
  </si>
  <si>
    <t>Funding sources</t>
  </si>
  <si>
    <t>MIG</t>
  </si>
  <si>
    <t>Runnymede Sport Facility Phase 2</t>
  </si>
  <si>
    <t>TOTAL MIG</t>
  </si>
  <si>
    <t>INEP</t>
  </si>
  <si>
    <t>Number of Connections</t>
  </si>
  <si>
    <t>Department</t>
  </si>
  <si>
    <t>OWN FUNDING PROJECTS 2024/2025</t>
  </si>
  <si>
    <t>Project Description</t>
  </si>
  <si>
    <t>Nkowakowa Internal streets (Tambo to Maxakeni Street)</t>
  </si>
  <si>
    <t>Rehabilitation of Nkowankowa Internal streets (Tambo to Maxakeni Road)</t>
  </si>
  <si>
    <t>R71 Roundabout</t>
  </si>
  <si>
    <t>Construction of R71 Roundabout</t>
  </si>
  <si>
    <t>Maribethema Pedestrian Crossing bridge</t>
  </si>
  <si>
    <t>Construction of Maribethema Pedestrian bridge</t>
  </si>
  <si>
    <t>Petanenge Pedestrian crossing bridge</t>
  </si>
  <si>
    <t>Construction of Petanenge pedestrian crossing bridge</t>
  </si>
  <si>
    <t xml:space="preserve">Tlhabine Pedestrian Bridge </t>
  </si>
  <si>
    <t>Construction of Tlhabine pedestrian bridge</t>
  </si>
  <si>
    <t>Walk-behind Roller X 2</t>
  </si>
  <si>
    <t>Purchase of Walk-behind Roller X 2</t>
  </si>
  <si>
    <t>Installation for smoke detectors in municipal buildings</t>
  </si>
  <si>
    <t>Installation of smoke detectors in Civic Centre and sub-offices</t>
  </si>
  <si>
    <t>Nkowakowa offices (Old Home Affairs building)</t>
  </si>
  <si>
    <t>Renovation of Nkowakowa offices (Old Home Affairs buildin)</t>
  </si>
  <si>
    <t>Public toilets in Tzaneen</t>
  </si>
  <si>
    <t>New floor tiles, painting, security gates</t>
  </si>
  <si>
    <t>New ablution block, offices and storage facility at Nkowakowa testing grounds</t>
  </si>
  <si>
    <t>Construction of New ablution facility 4X male and female toilet. Painting of existing wall, access gate and replacing tiles</t>
  </si>
  <si>
    <t>Ablution block in Sanlam centre taxi rank</t>
  </si>
  <si>
    <t>Construction of New ablution block</t>
  </si>
  <si>
    <t>Civic center building</t>
  </si>
  <si>
    <t>Upgrading of civic centre building</t>
  </si>
  <si>
    <t>Engineering Services</t>
  </si>
  <si>
    <t xml:space="preserve">11 kV and 33 kV Auto reclosers per annum X4 (La_Cotte x 2, California x 1, </t>
  </si>
  <si>
    <t>Replace 11 kV and 33 kV Auto reclosers per annum</t>
  </si>
  <si>
    <t>Monitoring system on GTM electrical network</t>
  </si>
  <si>
    <t>Install scada monitoring system on GTM electrical network</t>
  </si>
  <si>
    <t>11kv Feeder from Western sub to Industrial area</t>
  </si>
  <si>
    <t>New 11kv Feeder from Western sub to Industrial area</t>
  </si>
  <si>
    <t>Rebuild 66 kV wooden line from Tarentaalrand Main to Tzaneen (20km)  in Phases</t>
  </si>
  <si>
    <t>Rebuild 66 kV wooden line from Tzaneen to Tarentaalrand</t>
  </si>
  <si>
    <t>Skirving and Peace Streets replacement of  old switchgear with safe technologies</t>
  </si>
  <si>
    <t xml:space="preserve">Installation of new 11kv switchgear </t>
  </si>
  <si>
    <t>Tzaneen Main retrofitting old panels with safe technologies</t>
  </si>
  <si>
    <t>Procurement of Network planning software</t>
  </si>
  <si>
    <t xml:space="preserve">Renewal Repairs and maintenance of Bulk meters and replace current transformers &amp; meter panel Tarentaalrand, </t>
  </si>
  <si>
    <t>Renewal Repairs and maintenance of Bulk meters</t>
  </si>
  <si>
    <t>Installation of STATS meters Tzaneen Main, Letsitele Main, Western Sub, Rubbervale &amp; 33/11kV Substation in Phases</t>
  </si>
  <si>
    <t>Installing statistical metering system</t>
  </si>
  <si>
    <t xml:space="preserve">Installing of Quality of Supply recorders (Tarentaal Rand, Tzaneen Main, Letsitele Main, Henley, Waterbok, Middlekop, Politsi, Blacknoll, Letsitele Valley </t>
  </si>
  <si>
    <t>Installing of Quality of Supply recorders</t>
  </si>
  <si>
    <t xml:space="preserve">Refurbishment of protection systems and panels in Tarentaal rand </t>
  </si>
  <si>
    <t>Refurbishment of protection systems and panels in Main subs in phases</t>
  </si>
  <si>
    <t>Refurbishment of protection systems and panels in Tzaneen Main</t>
  </si>
  <si>
    <t>Refurbishment of protection systems and panels in Letsitele Main</t>
  </si>
  <si>
    <t>Refurbishment of obsolete protection systems and panels in Main subs in phases</t>
  </si>
  <si>
    <t>Replacement of Box Breakers at Letsitele Main Substation in Phases</t>
  </si>
  <si>
    <t>Replacement of Box type 33kV Breakers in Main Substations in phases</t>
  </si>
  <si>
    <t>Replacement of Box Breakers in Main Substations at Tzaneen Main in phases</t>
  </si>
  <si>
    <t xml:space="preserve">Replacement of 132Kv &amp; 66Kv Breakers at Tarentaal Main Substations in phases </t>
  </si>
  <si>
    <t>Replace oil type breakers with latest technology</t>
  </si>
  <si>
    <t>Replacement of 66Kv Current Transformers at Letsitele Main Substations in phases</t>
  </si>
  <si>
    <t>Replacement of old dilapidated current Transformers</t>
  </si>
  <si>
    <t>Replacement of 66Kv Isolators at Letsitele Main Substations in phases</t>
  </si>
  <si>
    <t>Replacement of old knife type Isolators</t>
  </si>
  <si>
    <t>Replace, Refurbish &amp; Upgrading of underground LV cables, metering kiosks (Tzaneen Town)</t>
  </si>
  <si>
    <t>Replace, Refurbish &amp; Upgrading of LV cables due to low voltage, metering kiosks and in phases</t>
  </si>
  <si>
    <t xml:space="preserve">Replacement of old metering boxes and meters </t>
  </si>
  <si>
    <t>Replacement of old metering boxes for SPU &amp; LPU as per NRS 057</t>
  </si>
  <si>
    <t xml:space="preserve">Maintenance Management tools &amp; system </t>
  </si>
  <si>
    <t>Maintenance management software</t>
  </si>
  <si>
    <t>Revenue Protection</t>
  </si>
  <si>
    <t>Implementationn of a Revenue Protection Program</t>
  </si>
  <si>
    <t>Streetlights (Tzaneen Town, Haernerstburg)</t>
  </si>
  <si>
    <t>Replair, Replace streetlights with the latest technology type</t>
  </si>
  <si>
    <t>Building of new 10 MVA, 66/11 kV Substation at Blackhills, Includes construction of 66kV line</t>
  </si>
  <si>
    <t>Build a New 66/11kV Substation with a 10MVA Trfr, includes a 66kV line</t>
  </si>
  <si>
    <t>Upgrading of Middlekop Substation from 2MVA to 4MVA</t>
  </si>
  <si>
    <t>Install a 2MVA transformer to increase capacity</t>
  </si>
  <si>
    <t>Install New 5MVA 66/11kV Transformer Letsitele Valley</t>
  </si>
  <si>
    <t>Install a new 5MVA transformer</t>
  </si>
  <si>
    <t>Rebuilding of 33 kv lines</t>
  </si>
  <si>
    <t>Rebuilding of Pusela 11 kv line (4.5km)</t>
  </si>
  <si>
    <t>Rebuilding of 11 kv lines</t>
  </si>
  <si>
    <t>Rebuilding of Letsitele Valley/Bindzulani 11 kv line (5km)</t>
  </si>
  <si>
    <t>Rebuilding of Hotel/Stanford Lake college 11 kv line (5km)</t>
  </si>
  <si>
    <t>Rebuilding of Tarentaalrand/Deerpark 11 kv line (5km)</t>
  </si>
  <si>
    <t>Rebuilding of La Cotte 11 kv line (5km)</t>
  </si>
  <si>
    <t>Installation of streetlights from R71 Voortrekker traffic light to Deerpark Traffic circle</t>
  </si>
  <si>
    <t>Rebuilding of Taganashoek _ Quality 11 kv line (5km)</t>
  </si>
  <si>
    <t>Rebuilding of The Pleins T-off _ R10 11 kv line (6km)</t>
  </si>
  <si>
    <t xml:space="preserve">Installation of 11kV Switchgear at Western sub </t>
  </si>
  <si>
    <t>Installation of Switchgear Western sub</t>
  </si>
  <si>
    <t>Electrical Infrastructure Fencing (60 x Mini sub) Tzaneen, Letsitele &amp; Haenerstburg</t>
  </si>
  <si>
    <t>Electrical Infrastructure</t>
  </si>
  <si>
    <t xml:space="preserve">Capital Tools  </t>
  </si>
  <si>
    <t>Procure of Capital Tools</t>
  </si>
  <si>
    <t>Electrical Engineering</t>
  </si>
  <si>
    <t>PED</t>
  </si>
  <si>
    <t>Budget and Treasury</t>
  </si>
  <si>
    <t>Community Services</t>
  </si>
  <si>
    <t>Corporate Services</t>
  </si>
  <si>
    <t>Township Establishments (Tzaneen Ext 105, Portion 24 of Mohlaba’s Location and Novengilla)</t>
  </si>
  <si>
    <t>G.I.S(Procurement of equipment)</t>
  </si>
  <si>
    <t>Purchase of Land (Politsi ext. 1).</t>
  </si>
  <si>
    <t xml:space="preserve">Tzaneen Ext. 13 internal streets </t>
  </si>
  <si>
    <t>Upgrading of Tzaneen Ext. 13 internal streets from paving blocks to tar</t>
  </si>
  <si>
    <t>Mogapeng Ring Road</t>
  </si>
  <si>
    <t>Rehabilitation of Mogapeng Ring Road</t>
  </si>
  <si>
    <t>Tzaneen Airfield Runway</t>
  </si>
  <si>
    <t>Rehabilitation of Tzaneen Airfield Runway</t>
  </si>
  <si>
    <t xml:space="preserve">Patamedi Low level bridge </t>
  </si>
  <si>
    <t>Construction of Patamedi low level bridge</t>
  </si>
  <si>
    <t>Lephepane low level Bridge</t>
  </si>
  <si>
    <t>Construction of Lephepane Low level bridge</t>
  </si>
  <si>
    <t>Toilet block and change rooms in parks</t>
  </si>
  <si>
    <t>New ablution block and change rooms</t>
  </si>
  <si>
    <t>Shiluvane and Mulati library</t>
  </si>
  <si>
    <t>Carports and Guardroom and painting, tiling and repairs to leaking roof</t>
  </si>
  <si>
    <t>New sleeping quarters at Georges valley treatment plant</t>
  </si>
  <si>
    <t>Construction of Sleeping quarters and new kitchen</t>
  </si>
  <si>
    <t>New sleeping quarters at Nkowankowa plumbers’ workshop</t>
  </si>
  <si>
    <t>New sleeping quarters at Letsitele water treatment works</t>
  </si>
  <si>
    <t>Airfield fencing</t>
  </si>
  <si>
    <t>New concrete palisade fencing</t>
  </si>
  <si>
    <t>Archive storage at Tzaneen testing ground</t>
  </si>
  <si>
    <t xml:space="preserve">Construction of new archive storage </t>
  </si>
  <si>
    <t>Haenertzburg library sleeping quarters</t>
  </si>
  <si>
    <t>Construction of sleeping quarters and kitchen</t>
  </si>
  <si>
    <t>Ablution facility at Tzaneen Public Toilets</t>
  </si>
  <si>
    <t xml:space="preserve">Construction of ablution facility </t>
  </si>
  <si>
    <t>Connections (Consumer Contribution)</t>
  </si>
  <si>
    <t>New Electricity Connections (Consumer Contribution)</t>
  </si>
  <si>
    <t xml:space="preserve">Urban distribution networks </t>
  </si>
  <si>
    <t>Miniature substation Urban distribution networks in phases</t>
  </si>
  <si>
    <t>Rebuilding of Ebenezer    33 kv line (5km)</t>
  </si>
  <si>
    <t>Rebuilding of Grenshoek 11kV line (7.6km)</t>
  </si>
  <si>
    <t>Rebuilding of 11 kV lines</t>
  </si>
  <si>
    <t>Rebuilding of Valencia 11 kv line (11km)</t>
  </si>
  <si>
    <t>Rebuilding of Gravelotte/Rubbervale 11 kv line (8.5km)</t>
  </si>
  <si>
    <t>Rebuilding of Henely _Deeside 11 kv line (5km)</t>
  </si>
  <si>
    <t xml:space="preserve">Installation of Rooftop Solar PV Municipal Main Building  </t>
  </si>
  <si>
    <t>Installation of Rooftop Solar PV</t>
  </si>
  <si>
    <t>Construction of Runnymede Sport Facility Phase 2</t>
  </si>
  <si>
    <t>Installation of X – Ray Scanner Machines</t>
  </si>
  <si>
    <t xml:space="preserve">Restoration of Biometric Access Control </t>
  </si>
  <si>
    <t>Purchase of Office Equipment</t>
  </si>
  <si>
    <t>Archive storage at Tzaneen licensing Main building </t>
  </si>
  <si>
    <t>Installation of archive storage (Zippels) </t>
  </si>
  <si>
    <t>Filing Cabinet for Records and Admin Division</t>
  </si>
  <si>
    <t>Loudhailing Bakkie</t>
  </si>
  <si>
    <t>Marketing and Communications Equipment</t>
  </si>
  <si>
    <t>ICT Equipment</t>
  </si>
  <si>
    <t>EQUITABLE SHARE</t>
  </si>
  <si>
    <t>FMG</t>
  </si>
  <si>
    <t>EPWP</t>
  </si>
  <si>
    <t xml:space="preserve">EEDSM </t>
  </si>
  <si>
    <t>TOTAL</t>
  </si>
  <si>
    <t>CATEGORY</t>
  </si>
  <si>
    <t>Property Rates</t>
  </si>
  <si>
    <t xml:space="preserve">Electricity     </t>
  </si>
  <si>
    <t>Refuse</t>
  </si>
  <si>
    <t>Water (Haenertsburg)</t>
  </si>
  <si>
    <t>Water (Other users)</t>
  </si>
  <si>
    <t>Sewerage</t>
  </si>
  <si>
    <t xml:space="preserve">2025/2026
(R) </t>
  </si>
  <si>
    <t xml:space="preserve">2026/2027
(R) </t>
  </si>
  <si>
    <t xml:space="preserve"> 2024/2025
(R) </t>
  </si>
  <si>
    <t>2026/2027
(R)</t>
  </si>
  <si>
    <t>Grant Description</t>
  </si>
  <si>
    <t>Row Labels</t>
  </si>
  <si>
    <t>Grand Total</t>
  </si>
  <si>
    <t>Surplus before Capex and Repayments of Borrowings</t>
  </si>
  <si>
    <t>MIG Capital Expenditure</t>
  </si>
  <si>
    <t>Service Contributions - Electrical</t>
  </si>
  <si>
    <t>CAPEX Own Funding Requests</t>
  </si>
  <si>
    <t>INEP - Capital</t>
  </si>
  <si>
    <t>MDRG - Capital</t>
  </si>
  <si>
    <t>Budgeted Surplus</t>
  </si>
  <si>
    <t xml:space="preserve">Purchase of Law Enforcement Trailer </t>
  </si>
  <si>
    <t>Township Establishments</t>
  </si>
  <si>
    <t>Rebuilding of Duiweskloof    33 kv line (5km)</t>
  </si>
  <si>
    <t>PMU Management 
(5% of Total MIG)</t>
  </si>
  <si>
    <t>MUNICIPAL GRANTS FOR  2025/2026- 2027/2028</t>
  </si>
  <si>
    <t xml:space="preserve">2027/2028
(R) </t>
  </si>
  <si>
    <t>GRANTS 2025/2026</t>
  </si>
  <si>
    <t>11 kV and 33 kV Auto reclosers X 4</t>
  </si>
  <si>
    <t>Upgrading of Middlekop Substation from 2MVA to 5MVA</t>
  </si>
  <si>
    <t>10x Highmast</t>
  </si>
  <si>
    <t>Rebuilding of Manorvlei/broederstroomdrift 11 kv line (5km)</t>
  </si>
  <si>
    <t>Protection system upgrade Rubbervale Sub</t>
  </si>
  <si>
    <t>Protection system upgrade</t>
  </si>
  <si>
    <t>Upgrade the existing transformers to  a 5MVA at Waterbok sub</t>
  </si>
  <si>
    <t>upgrade the exixting transformers to  5MVA transformer</t>
  </si>
  <si>
    <t>Building of new 4 MVA, 33/11 kV Substation at Agatha (Meyers Rus T off Phase 1)</t>
  </si>
  <si>
    <t>11kV cables Tzaneen CBD in phases (Prison -Heritage)</t>
  </si>
  <si>
    <t>Installation of cable</t>
  </si>
  <si>
    <t>Rebuilding Politsi 11kV Line (4.83km)</t>
  </si>
  <si>
    <t>Rebuilding of Waterbok/Prieska 11 kv line (5km)</t>
  </si>
  <si>
    <t>Rebuilding of Grysapel 11 kv line (2.5km)</t>
  </si>
  <si>
    <t>Rebuilding of New Orleans 11 kv line (2km)</t>
  </si>
  <si>
    <t>Rebuilding Letaba 33kV Line (5.5km)</t>
  </si>
  <si>
    <t>Bush valley chickens  5MVA transformer at Tarentaal main sub</t>
  </si>
  <si>
    <t>Intall 5MVA transfirmer at Tarentaal main</t>
  </si>
  <si>
    <t>Gravelotte 11kv load transfer ( 5MVA Transformer and 11 KV line)</t>
  </si>
  <si>
    <t xml:space="preserve">Gravelotte 11kv load transfer </t>
  </si>
  <si>
    <t>Upgrading of LA-Cotte Substation to 5MVA</t>
  </si>
  <si>
    <t>Upgrading of Politsi Substation to 5MVA</t>
  </si>
  <si>
    <t>Eiland 33kV voltage regulator</t>
  </si>
  <si>
    <t>installation of 33kV  Voltage regulator</t>
  </si>
  <si>
    <t>SS3 retrofitting old panels with safe technologies</t>
  </si>
  <si>
    <t>Replace, Refurbish &amp; Upgrading of underground LV cables, metering kiosks (Haenerstburg Town)</t>
  </si>
  <si>
    <t>Rebuilding  Eiland   33kV Line (5.5km)</t>
  </si>
  <si>
    <t>Rebuilding  Rubbervale   33kV Line (5.5km)</t>
  </si>
  <si>
    <t>Replacement  of 33kV isolators at Letsitele main</t>
  </si>
  <si>
    <t>Installing of Power Factor Capacitors  Tarentaal T-off, The Pleins Henely, LaCotte, Waterbok</t>
  </si>
  <si>
    <t>Arc protection fo all indoor switchingg station ( Tzaneen main)</t>
  </si>
  <si>
    <t>Arc protection fo all indoor switchingg station</t>
  </si>
  <si>
    <t xml:space="preserve">solar lights at Nkowankowa Cemetery, Lenyenye Cemetery, </t>
  </si>
  <si>
    <t>installation of solar lights</t>
  </si>
  <si>
    <t>Replacement of 66 kV Breakers at Letsitele Main Substation in Phases</t>
  </si>
  <si>
    <t>Upgrading of blacknoll  11k V line in phases</t>
  </si>
  <si>
    <t>11kV dedicated line from Politsi to Northern timbers</t>
  </si>
  <si>
    <t>Upgrade the existing transformers to a 5MVA at Grenshoek sub</t>
  </si>
  <si>
    <t>installation of street lights from Adshade bridge to Prison</t>
  </si>
  <si>
    <t xml:space="preserve"> 2025/2026
(R) </t>
  </si>
  <si>
    <t>2027/2028
(R)</t>
  </si>
  <si>
    <t>Refurbishment of the Nkowankowa drop-off.</t>
  </si>
  <si>
    <t>Refurbishment of drop-off which entails fencing, roofing and installation of electricity and water</t>
  </si>
  <si>
    <t>Construction of communal drop-offs</t>
  </si>
  <si>
    <t>Construction of communal drop-offs in Morutji and N’wa Mitwa</t>
  </si>
  <si>
    <t>Refurbishment of Letsitele public toilets</t>
  </si>
  <si>
    <t>Refurbishment of Letsitele ablution facilities</t>
  </si>
  <si>
    <t xml:space="preserve">Bush cutters, blower, woodchipper </t>
  </si>
  <si>
    <t>CSD: Tzaneen Agatha cemetery</t>
  </si>
  <si>
    <t>Concrete verges for Agatha cemetery</t>
  </si>
  <si>
    <t>CSD: Beautification of all Tzaneen Entrances (Welcome to Tzaneen)</t>
  </si>
  <si>
    <t>Welcome to Tzaneen beautification Garden entrances</t>
  </si>
  <si>
    <t>Refurbishment of Dannie Joubert Street,Tzaneen CBD</t>
  </si>
  <si>
    <t>Refurbishment of Dannie Joubert Street</t>
  </si>
  <si>
    <t>Swimming pool upgrade</t>
  </si>
  <si>
    <t>Ride on Mawers: Julesburg stadium, Burgersdorp stadium, Lenyenye stadium, Nkowankowa stadium, Tzaneen side walks</t>
  </si>
  <si>
    <t xml:space="preserve"> Ride-on lawn mowers for stadium’s and side walks </t>
  </si>
  <si>
    <t>Combined speed and red-light camera enforcement </t>
  </si>
  <si>
    <t>Tzaneen CTM and Lifestyle Intercection  </t>
  </si>
  <si>
    <t>Speed Law Enforcement Camera</t>
  </si>
  <si>
    <t>Purchase of Speed Law Enforcement Camera</t>
  </si>
  <si>
    <t>Alcohol screeners for Traffic officers </t>
  </si>
  <si>
    <t>Alcohol breathe analyser x8 </t>
  </si>
  <si>
    <t>Replacement of old Handguns for Traffic Officers</t>
  </si>
  <si>
    <t>New firearms x 6</t>
  </si>
  <si>
    <t>Solar systems at Nkowa Testing stations </t>
  </si>
  <si>
    <t>Installation of Solar backup systems testing stations </t>
  </si>
  <si>
    <t>Workstation counters at all cashiers at main building Licensing and Satellite Testing Stations</t>
  </si>
  <si>
    <t>Installations of new workstation counters at all cashiers at main building and Satellite Testing Stations</t>
  </si>
  <si>
    <t>Replacement of traffic signs</t>
  </si>
  <si>
    <t>Introduction of Paving Street names Markings</t>
  </si>
  <si>
    <t>Replacement of old/ faded road signs </t>
  </si>
  <si>
    <t>Introduction of Paving Street Names Markings</t>
  </si>
  <si>
    <t>Rehabilitation of Dan Access Road from R36 (Scrapyard) to D5011 (TEBA)</t>
  </si>
  <si>
    <t>Upgrading of Thapane Street from Gravel to Paving</t>
  </si>
  <si>
    <t>Upgrading of Lenyenye Streets from Gravel to Paving</t>
  </si>
  <si>
    <t>Upgrading of Nkowakowa Section B &amp; D Streets from Gravel to Paving</t>
  </si>
  <si>
    <t>Upgrading of Access Street from  Serutung to Malengenge from Gravel to Paving</t>
  </si>
  <si>
    <t>Construction Joppie Sport Facility</t>
  </si>
  <si>
    <t>Paving of Khetoni Access Road</t>
  </si>
  <si>
    <t>Plantation  Street in Tzaneen Old Industrial</t>
  </si>
  <si>
    <t>Rehabilitation of Plantation Street in Tzaneen Old Industrial</t>
  </si>
  <si>
    <t>1st Avenue Street in Tzaneen</t>
  </si>
  <si>
    <t>Rehabilitation of 1st Avenue Street in Tzaneen.</t>
  </si>
  <si>
    <t>3rd Avenue, Hospital, 2nd Avenue and Middle Streets in Tzaneen</t>
  </si>
  <si>
    <t>Rehabilitation on internal streets in Tzaneen (3rd Avenue, 2nd Avenue, Hospital and Middle Streets)</t>
  </si>
  <si>
    <t>Lenyenye Internal Streets (Main Street to Industrial Area, Stadium, Ithuseng to Main Street via Police Station)</t>
  </si>
  <si>
    <t>Rehabilitation of Lenyenye Internal Streets (Stadium, Ithuseng and Police Station Streets)</t>
  </si>
  <si>
    <t>Antimony and Plantina street in Tzaneen New Industrial</t>
  </si>
  <si>
    <t>Rehabilitation of Antimony and Plantina Streets in Tzaneen New Industrial</t>
  </si>
  <si>
    <t xml:space="preserve">Nkowankowa Internal Streets (Ntshunxeko, Ntwanano, Khanimambo, Basani and Chivirikane) </t>
  </si>
  <si>
    <t>Rehabilitation of Nkowankowa Internal Streets (Ntshunxeko, Ntwanano, Khanimambo, Basani and Chivirikane)</t>
  </si>
  <si>
    <t>Haenertsburg Internal Streets (Rissik, Rush, Mare and Kantoor)</t>
  </si>
  <si>
    <t>Rehabilitation of Internal Streets in Haenertsburg (Rissik, Rush, Mare and Kantoor)</t>
  </si>
  <si>
    <t>Extension of civic centre building</t>
  </si>
  <si>
    <t>Nkowankowa Clubhouse</t>
  </si>
  <si>
    <t>Renovation of Nkowankowa Clubhouse</t>
  </si>
  <si>
    <t>Extension of Parks Ablution</t>
  </si>
  <si>
    <t>Kitchen at Parks workstation in Tzaneen</t>
  </si>
  <si>
    <t>Construction of New Kitchen at Parks workstation at Tzaneen</t>
  </si>
  <si>
    <t>Parking lot at Nkowankowa Sport Centre</t>
  </si>
  <si>
    <t>Construction of Parking lot at Nkowankowa Sports Centre</t>
  </si>
  <si>
    <t xml:space="preserve">20 High Mast </t>
  </si>
  <si>
    <t>BTO</t>
  </si>
  <si>
    <t>DRAFT OWN FUNDING PROJECTS 2025/2026</t>
  </si>
  <si>
    <t>MDRG PROJECTS 2025/2026</t>
  </si>
  <si>
    <t xml:space="preserve"> 2025/2026 Original Budget
(R)</t>
  </si>
  <si>
    <t>TARIFF INCREASES 2025/2026</t>
  </si>
  <si>
    <t>Budget Funding Test - 2025/2026</t>
  </si>
  <si>
    <t>Sum of 2024 2025 Budget</t>
  </si>
  <si>
    <t>Sum of 2025 2026 Budget</t>
  </si>
  <si>
    <t>Sum of 2026 2027 Budget</t>
  </si>
  <si>
    <t>Sum of 2027 2028 Budget</t>
  </si>
  <si>
    <t>Expenditure/Bulk purchases - electricity</t>
  </si>
  <si>
    <t>Expenditure/Contracted services</t>
  </si>
  <si>
    <t>Expenditure/Depreciation and amortisation</t>
  </si>
  <si>
    <t>Expenditure/Employee related costs</t>
  </si>
  <si>
    <t>Expenditure/Interest</t>
  </si>
  <si>
    <t>Expenditure/Inventory consumed</t>
  </si>
  <si>
    <t>Expenditure/Operational costs</t>
  </si>
  <si>
    <t>Expenditure/Remuneration of councillors</t>
  </si>
  <si>
    <t>Expenditure/Transfers and subsidies</t>
  </si>
  <si>
    <t>Gains and Losses/Debt Impairment</t>
  </si>
  <si>
    <t>Revenue/Exchange Revenue/Agency services</t>
  </si>
  <si>
    <t>Revenue/Exchange Revenue/Interest earned from Current and Non Current Assets</t>
  </si>
  <si>
    <t>Revenue/Exchange Revenue/Interest earned from Receivables</t>
  </si>
  <si>
    <t>Revenue/Exchange Revenue/Licence and permits</t>
  </si>
  <si>
    <t>Revenue/Exchange Revenue/Operational Revenue</t>
  </si>
  <si>
    <t>Revenue/Exchange Revenue/Rental from Fixed Assets</t>
  </si>
  <si>
    <t>Revenue/Exchange Revenue/Service charges - Electricity</t>
  </si>
  <si>
    <t>Revenue/Exchange Revenue/Service charges - Waste Management</t>
  </si>
  <si>
    <t>Revenue/Non-Exchange Revenue/Fines, penalties and forfeits</t>
  </si>
  <si>
    <t>Revenue/Non-Exchange Revenue/Interest</t>
  </si>
  <si>
    <t>Revenue/Non-Exchange Revenue/Property rates</t>
  </si>
  <si>
    <t>Revenue/Non-Exchange Revenue/Transfer and subsidies - Operational</t>
  </si>
  <si>
    <t>Revenue/Non-Exchange Revenue/Transfers and subsidies - capital (monetary allocations)</t>
  </si>
  <si>
    <t>TOTAL REVENUE BUDGET 2025/2026</t>
  </si>
  <si>
    <t>TOTAL EXPENDITURE BUDGET 2025/2026</t>
  </si>
  <si>
    <t>Cash Backed Reserves</t>
  </si>
  <si>
    <t xml:space="preserve">2025/2026
</t>
  </si>
  <si>
    <t xml:space="preserve">2026/2027
</t>
  </si>
  <si>
    <t xml:space="preserve">2027/2028
</t>
  </si>
  <si>
    <t>Petanenge Pedestrian Crossing Bridge</t>
  </si>
  <si>
    <t>Construction of Petanenge Pedestrian Crossing Bridge</t>
  </si>
  <si>
    <t>Speed Humps</t>
  </si>
  <si>
    <t>Construction of Speed Humps in Tzaneen Area</t>
  </si>
  <si>
    <t>Shiluvane and Mulati Library</t>
  </si>
  <si>
    <t>Carports and guardroom and painting, tiling and repairs to leaking roof</t>
  </si>
  <si>
    <t>Concrete palisade fence at Lenyenye Cemetery</t>
  </si>
  <si>
    <t>Erection of Concrete palisade fence at Lenyenye Cemetery</t>
  </si>
  <si>
    <t>Concrete palisade fence at Nkowankowa Cemetery</t>
  </si>
  <si>
    <t>Erection of Concrete palisade fence at Nkowankowa Cemetery</t>
  </si>
  <si>
    <t>Construction of new fence at Old Tzaneen Cemetery</t>
  </si>
  <si>
    <t>Fencing at Old Tzaneen Cemetery</t>
  </si>
  <si>
    <t>Toilet block and change rooms in Parks Workstation</t>
  </si>
  <si>
    <t>New ablution block and change rooms at Parks workstation</t>
  </si>
  <si>
    <t xml:space="preserve">Upgrading of civic centre building/Old </t>
  </si>
  <si>
    <t>Lenyenye Stadium Rehabilitation</t>
  </si>
  <si>
    <t>Rehabilitation of Lenyenye Stadium</t>
  </si>
  <si>
    <t>Office of the MM</t>
  </si>
  <si>
    <t>Purchase of Chief Whip's Vehicle</t>
  </si>
  <si>
    <t>% Movement</t>
  </si>
  <si>
    <t>Maribathema Pedestrian Bridge</t>
  </si>
  <si>
    <t>MIG PROJECTS 2025/2026</t>
  </si>
  <si>
    <t xml:space="preserve">No. </t>
  </si>
  <si>
    <t>Project  Name</t>
  </si>
  <si>
    <t xml:space="preserve">Original  Budget </t>
  </si>
  <si>
    <t>Electrification of  Burgersdorp (Colbits) PH 2</t>
  </si>
  <si>
    <t>Electrification of Rwanda PH 2</t>
  </si>
  <si>
    <t>Electrification of Mavele PH 6</t>
  </si>
  <si>
    <t>INEP PROJECTS 2025/2026</t>
  </si>
  <si>
    <r>
      <t xml:space="preserve">Voster street in Letsitele </t>
    </r>
    <r>
      <rPr>
        <sz val="11"/>
        <color theme="1"/>
        <rFont val="Aptos Narrow"/>
        <family val="2"/>
        <scheme val="minor"/>
      </rPr>
      <t>Annecke street in Letsitele</t>
    </r>
  </si>
  <si>
    <r>
      <t xml:space="preserve">Rehabilitation of </t>
    </r>
    <r>
      <rPr>
        <strike/>
        <sz val="11"/>
        <color theme="1"/>
        <rFont val="Aptos Narrow"/>
        <family val="2"/>
        <scheme val="minor"/>
      </rPr>
      <t>Voster</t>
    </r>
    <r>
      <rPr>
        <sz val="11"/>
        <color theme="1"/>
        <rFont val="Aptos Narrow"/>
        <family val="2"/>
        <scheme val="minor"/>
      </rPr>
      <t xml:space="preserve"> Annecke street in Letsitele</t>
    </r>
  </si>
  <si>
    <t>G.I.S. (Procurement of Equipment)</t>
  </si>
  <si>
    <t>Upgrading of Access Streets from Relela  Via Boke High School to Fobeni from gravel to Paving</t>
  </si>
  <si>
    <t>-</t>
  </si>
  <si>
    <t>1 500 000</t>
  </si>
  <si>
    <t>Upgrading of Access Streets from Shikwambana intersection to Sure Sure Brickyard from gravel to paving road</t>
  </si>
  <si>
    <t xml:space="preserve">                1 500 000</t>
  </si>
  <si>
    <t>Upgrading of Topanama Street from Gravel to Paving</t>
  </si>
  <si>
    <t>Desktop</t>
  </si>
  <si>
    <t>Former Voster Street</t>
  </si>
  <si>
    <t>FINAL OWN FUNDING PROJECTS 2025/2026</t>
  </si>
  <si>
    <r>
      <t xml:space="preserve">Upgrading of Access Streets from  Khopo to </t>
    </r>
    <r>
      <rPr>
        <sz val="11"/>
        <color rgb="FFFF0000"/>
        <rFont val="Calibri"/>
        <family val="2"/>
      </rPr>
      <t>Molabosane</t>
    </r>
    <r>
      <rPr>
        <sz val="11"/>
        <color rgb="FF000000"/>
        <rFont val="Calibri"/>
        <family val="2"/>
      </rPr>
      <t xml:space="preserve">  from Gravel to Paving</t>
    </r>
  </si>
  <si>
    <r>
      <t xml:space="preserve">Upgrading of Access Streets from </t>
    </r>
    <r>
      <rPr>
        <sz val="11"/>
        <color rgb="FFFF0000"/>
        <rFont val="Calibri"/>
        <family val="2"/>
      </rPr>
      <t>Molabosane</t>
    </r>
    <r>
      <rPr>
        <sz val="11"/>
        <color rgb="FF000000"/>
        <rFont val="Calibri"/>
        <family val="2"/>
      </rPr>
      <t xml:space="preserve"> School via Tickyline,  Myakayaka to Serututung Gravel to Paving</t>
    </r>
  </si>
  <si>
    <t>Reasons for Variance from Draft to Final</t>
  </si>
  <si>
    <t>Name corrected from Molapisane to Molabosane</t>
  </si>
  <si>
    <t>Provision for new employees. Amount increased by R800 000</t>
  </si>
  <si>
    <t>Extension of Cement Store at Stores Tzaneen for redundant assets</t>
  </si>
  <si>
    <t>Extension of Cement Store at Stores Tzaneen for redundant assets - 104 square meters</t>
  </si>
  <si>
    <t>Installation of 11x Highmast at ( Ward 6,10,19,20,22 23,25,30,31,33 &amp; 34)</t>
  </si>
  <si>
    <t>OWN</t>
  </si>
  <si>
    <t xml:space="preserve">Replacement of old/ faded road signs </t>
  </si>
  <si>
    <t>2025/2026 Draft</t>
  </si>
  <si>
    <t>Movement</t>
  </si>
  <si>
    <t>New project</t>
  </si>
  <si>
    <t>Streets in Letsitele</t>
  </si>
  <si>
    <t>Rehabilitation of Streets in Letsitele</t>
  </si>
  <si>
    <t>Construction of new ablution block in Letsitele Library</t>
  </si>
  <si>
    <t>Amount in Y3  increased by R3million</t>
  </si>
  <si>
    <t>Amount IN Y3 decreased by R3million</t>
  </si>
  <si>
    <t>Project name correction</t>
  </si>
  <si>
    <t>Workstation counters at all cashiers at main building Licensing</t>
  </si>
  <si>
    <t>Installations of new workstation counters at all cashiers at main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</si>
</sst>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6" fillId="0" borderId="0" xfId="0" applyFont="1"/>
    <xf numFmtId="43" fontId="0" fillId="0" borderId="0" xfId="1" applyFont="1"/>
    <xf numFmtId="165" fontId="4" fillId="0" borderId="9" xfId="1" applyNumberFormat="1" applyFont="1" applyFill="1" applyBorder="1" applyAlignment="1">
      <alignment horizontal="right"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0" fillId="0" borderId="0" xfId="1" applyNumberFormat="1" applyFont="1"/>
    <xf numFmtId="0" fontId="2" fillId="0" borderId="0" xfId="0" applyFont="1"/>
    <xf numFmtId="0" fontId="8" fillId="0" borderId="0" xfId="0" applyFont="1"/>
    <xf numFmtId="165" fontId="2" fillId="0" borderId="10" xfId="1" applyNumberFormat="1" applyFont="1" applyBorder="1"/>
    <xf numFmtId="0" fontId="10" fillId="0" borderId="0" xfId="0" applyFont="1"/>
    <xf numFmtId="0" fontId="11" fillId="0" borderId="9" xfId="0" applyFont="1" applyBorder="1" applyAlignment="1">
      <alignment horizontal="justify" vertical="center"/>
    </xf>
    <xf numFmtId="0" fontId="11" fillId="0" borderId="13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0" fontId="0" fillId="0" borderId="5" xfId="0" applyBorder="1"/>
    <xf numFmtId="165" fontId="0" fillId="0" borderId="5" xfId="1" applyNumberFormat="1" applyFont="1" applyBorder="1"/>
    <xf numFmtId="0" fontId="2" fillId="0" borderId="5" xfId="0" applyFont="1" applyBorder="1"/>
    <xf numFmtId="165" fontId="2" fillId="0" borderId="5" xfId="1" applyNumberFormat="1" applyFont="1" applyBorder="1"/>
    <xf numFmtId="0" fontId="9" fillId="0" borderId="18" xfId="0" applyFont="1" applyBorder="1" applyAlignment="1">
      <alignment horizontal="justify" vertical="center" wrapText="1"/>
    </xf>
    <xf numFmtId="10" fontId="9" fillId="0" borderId="19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/>
    <xf numFmtId="165" fontId="4" fillId="2" borderId="3" xfId="1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justify" vertical="center" wrapText="1"/>
    </xf>
    <xf numFmtId="0" fontId="11" fillId="2" borderId="17" xfId="0" applyFont="1" applyFill="1" applyBorder="1" applyAlignment="1">
      <alignment horizontal="center" vertical="center" wrapText="1"/>
    </xf>
    <xf numFmtId="165" fontId="14" fillId="0" borderId="14" xfId="1" applyNumberFormat="1" applyFont="1" applyBorder="1" applyAlignment="1">
      <alignment vertical="center"/>
    </xf>
    <xf numFmtId="0" fontId="12" fillId="2" borderId="5" xfId="0" applyFont="1" applyFill="1" applyBorder="1" applyAlignment="1">
      <alignment horizontal="justify" vertical="center"/>
    </xf>
    <xf numFmtId="165" fontId="0" fillId="3" borderId="0" xfId="1" applyNumberFormat="1" applyFont="1" applyFill="1"/>
    <xf numFmtId="165" fontId="0" fillId="0" borderId="5" xfId="1" applyNumberFormat="1" applyFont="1" applyFill="1" applyBorder="1"/>
    <xf numFmtId="165" fontId="2" fillId="0" borderId="0" xfId="1" applyNumberFormat="1" applyFont="1"/>
    <xf numFmtId="0" fontId="0" fillId="4" borderId="5" xfId="0" applyFill="1" applyBorder="1"/>
    <xf numFmtId="165" fontId="0" fillId="4" borderId="5" xfId="1" applyNumberFormat="1" applyFont="1" applyFill="1" applyBorder="1"/>
    <xf numFmtId="165" fontId="0" fillId="0" borderId="0" xfId="1" applyNumberFormat="1" applyFont="1" applyFill="1"/>
    <xf numFmtId="165" fontId="2" fillId="0" borderId="10" xfId="1" applyNumberFormat="1" applyFont="1" applyFill="1" applyBorder="1"/>
    <xf numFmtId="165" fontId="0" fillId="0" borderId="0" xfId="1" applyNumberFormat="1" applyFont="1" applyFill="1" applyAlignment="1">
      <alignment vertical="center"/>
    </xf>
    <xf numFmtId="43" fontId="0" fillId="0" borderId="0" xfId="0" applyNumberFormat="1"/>
    <xf numFmtId="0" fontId="0" fillId="0" borderId="5" xfId="0" applyBorder="1" applyAlignment="1">
      <alignment wrapText="1"/>
    </xf>
    <xf numFmtId="0" fontId="7" fillId="0" borderId="5" xfId="0" applyFont="1" applyBorder="1"/>
    <xf numFmtId="0" fontId="16" fillId="2" borderId="1" xfId="0" applyFont="1" applyFill="1" applyBorder="1" applyAlignment="1">
      <alignment horizontal="center" vertical="center"/>
    </xf>
    <xf numFmtId="165" fontId="16" fillId="2" borderId="2" xfId="1" applyNumberFormat="1" applyFont="1" applyFill="1" applyBorder="1" applyAlignment="1">
      <alignment horizontal="center" vertical="center" wrapText="1"/>
    </xf>
    <xf numFmtId="165" fontId="16" fillId="2" borderId="3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6" borderId="0" xfId="0" applyFill="1"/>
    <xf numFmtId="165" fontId="0" fillId="6" borderId="0" xfId="1" applyNumberFormat="1" applyFont="1" applyFill="1"/>
    <xf numFmtId="0" fontId="8" fillId="7" borderId="0" xfId="0" applyFont="1" applyFill="1"/>
    <xf numFmtId="165" fontId="8" fillId="7" borderId="0" xfId="1" applyNumberFormat="1" applyFont="1" applyFill="1"/>
    <xf numFmtId="9" fontId="0" fillId="0" borderId="0" xfId="5" applyFont="1"/>
    <xf numFmtId="9" fontId="2" fillId="0" borderId="0" xfId="5" applyFont="1"/>
    <xf numFmtId="165" fontId="13" fillId="0" borderId="14" xfId="1" applyNumberFormat="1" applyFont="1" applyFill="1" applyBorder="1" applyAlignment="1">
      <alignment vertical="center"/>
    </xf>
    <xf numFmtId="165" fontId="13" fillId="0" borderId="14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wrapText="1"/>
    </xf>
    <xf numFmtId="165" fontId="7" fillId="4" borderId="5" xfId="1" applyNumberFormat="1" applyFont="1" applyFill="1" applyBorder="1"/>
    <xf numFmtId="0" fontId="17" fillId="5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7" fillId="5" borderId="5" xfId="0" applyFont="1" applyFill="1" applyBorder="1"/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/>
    </xf>
    <xf numFmtId="165" fontId="5" fillId="0" borderId="5" xfId="1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justify" vertical="center" wrapText="1"/>
    </xf>
    <xf numFmtId="165" fontId="5" fillId="0" borderId="22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7" fillId="0" borderId="5" xfId="1" applyNumberFormat="1" applyFont="1" applyFill="1" applyBorder="1"/>
    <xf numFmtId="165" fontId="18" fillId="5" borderId="22" xfId="1" applyNumberFormat="1" applyFont="1" applyFill="1" applyBorder="1" applyAlignment="1">
      <alignment horizontal="right" vertical="center"/>
    </xf>
    <xf numFmtId="0" fontId="18" fillId="5" borderId="21" xfId="0" applyFont="1" applyFill="1" applyBorder="1" applyAlignment="1">
      <alignment horizontal="justify" vertical="center" wrapText="1"/>
    </xf>
    <xf numFmtId="0" fontId="18" fillId="5" borderId="22" xfId="0" applyFont="1" applyFill="1" applyBorder="1" applyAlignment="1">
      <alignment horizontal="justify" vertical="center"/>
    </xf>
    <xf numFmtId="0" fontId="5" fillId="5" borderId="21" xfId="0" applyFont="1" applyFill="1" applyBorder="1" applyAlignment="1">
      <alignment horizontal="justify" vertical="center" wrapText="1"/>
    </xf>
    <xf numFmtId="0" fontId="5" fillId="5" borderId="5" xfId="0" applyFont="1" applyFill="1" applyBorder="1" applyAlignment="1">
      <alignment horizontal="justify" vertical="center"/>
    </xf>
    <xf numFmtId="165" fontId="5" fillId="5" borderId="5" xfId="1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65" fontId="18" fillId="5" borderId="5" xfId="1" applyNumberFormat="1" applyFont="1" applyFill="1" applyBorder="1" applyAlignment="1">
      <alignment horizontal="right" vertical="center"/>
    </xf>
    <xf numFmtId="165" fontId="16" fillId="2" borderId="25" xfId="1" applyNumberFormat="1" applyFont="1" applyFill="1" applyBorder="1" applyAlignment="1">
      <alignment horizontal="center" vertical="center" wrapText="1"/>
    </xf>
    <xf numFmtId="165" fontId="16" fillId="2" borderId="24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Fill="1" applyBorder="1"/>
    <xf numFmtId="0" fontId="19" fillId="0" borderId="5" xfId="0" applyFont="1" applyBorder="1"/>
    <xf numFmtId="165" fontId="0" fillId="8" borderId="5" xfId="1" applyNumberFormat="1" applyFont="1" applyFill="1" applyBorder="1"/>
    <xf numFmtId="165" fontId="7" fillId="0" borderId="5" xfId="1" applyNumberFormat="1" applyFont="1" applyBorder="1" applyAlignment="1">
      <alignment wrapText="1"/>
    </xf>
    <xf numFmtId="0" fontId="7" fillId="8" borderId="5" xfId="0" applyFont="1" applyFill="1" applyBorder="1"/>
    <xf numFmtId="0" fontId="0" fillId="8" borderId="5" xfId="0" applyFill="1" applyBorder="1" applyAlignment="1">
      <alignment wrapText="1"/>
    </xf>
    <xf numFmtId="0" fontId="0" fillId="8" borderId="5" xfId="0" applyFill="1" applyBorder="1"/>
    <xf numFmtId="165" fontId="5" fillId="0" borderId="5" xfId="1" applyNumberFormat="1" applyFont="1" applyBorder="1" applyAlignment="1">
      <alignment horizontal="justify" vertical="center"/>
    </xf>
    <xf numFmtId="165" fontId="5" fillId="5" borderId="5" xfId="1" applyNumberFormat="1" applyFont="1" applyFill="1" applyBorder="1" applyAlignment="1">
      <alignment horizontal="justify" vertical="center"/>
    </xf>
    <xf numFmtId="165" fontId="5" fillId="0" borderId="22" xfId="1" applyNumberFormat="1" applyFont="1" applyBorder="1" applyAlignment="1">
      <alignment horizontal="justify" vertical="center"/>
    </xf>
    <xf numFmtId="165" fontId="18" fillId="5" borderId="22" xfId="1" applyNumberFormat="1" applyFont="1" applyFill="1" applyBorder="1" applyAlignment="1">
      <alignment horizontal="justify" vertical="center"/>
    </xf>
    <xf numFmtId="165" fontId="5" fillId="0" borderId="7" xfId="1" applyNumberFormat="1" applyFont="1" applyBorder="1" applyAlignment="1">
      <alignment horizontal="justify" vertical="center"/>
    </xf>
    <xf numFmtId="165" fontId="4" fillId="0" borderId="9" xfId="1" applyNumberFormat="1" applyFont="1" applyBorder="1" applyAlignment="1">
      <alignment horizontal="justify" vertical="center"/>
    </xf>
    <xf numFmtId="165" fontId="20" fillId="0" borderId="27" xfId="1" applyNumberFormat="1" applyFont="1" applyFill="1" applyBorder="1" applyAlignment="1">
      <alignment horizontal="right" vertical="center"/>
    </xf>
    <xf numFmtId="0" fontId="0" fillId="8" borderId="0" xfId="0" applyFill="1"/>
    <xf numFmtId="0" fontId="7" fillId="0" borderId="0" xfId="0" applyFont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wrapText="1"/>
    </xf>
  </cellXfs>
  <cellStyles count="6">
    <cellStyle name="Comma" xfId="1" builtinId="3"/>
    <cellStyle name="Comma 3" xfId="2" xr:uid="{10C859A1-0B7A-43BA-9035-A5CFBAD53B33}"/>
    <cellStyle name="Currency 2 2" xfId="3" xr:uid="{3C0380A6-A318-4758-8010-A052E8E6A253}"/>
    <cellStyle name="Normal" xfId="0" builtinId="0"/>
    <cellStyle name="Normal 2" xfId="4" xr:uid="{467064DE-A85B-468B-BC4A-A1569DA2EAA1}"/>
    <cellStyle name="Per cent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1180-B327-42AB-8D04-B519EF71E60D}">
  <sheetPr>
    <tabColor rgb="FF00B050"/>
  </sheetPr>
  <dimension ref="A1:D12"/>
  <sheetViews>
    <sheetView zoomScale="167" zoomScaleNormal="100" workbookViewId="0">
      <selection activeCell="C11" sqref="C11"/>
    </sheetView>
  </sheetViews>
  <sheetFormatPr defaultRowHeight="13.8" x14ac:dyDescent="0.25"/>
  <cols>
    <col min="1" max="4" width="20.69921875" customWidth="1"/>
  </cols>
  <sheetData>
    <row r="1" spans="1:4" ht="21" x14ac:dyDescent="0.4">
      <c r="A1" s="6" t="s">
        <v>295</v>
      </c>
    </row>
    <row r="2" spans="1:4" ht="14.4" thickBot="1" x14ac:dyDescent="0.3"/>
    <row r="3" spans="1:4" ht="27.6" customHeight="1" thickBot="1" x14ac:dyDescent="0.3">
      <c r="A3" s="29" t="s">
        <v>160</v>
      </c>
      <c r="B3" s="30" t="s">
        <v>327</v>
      </c>
      <c r="C3" s="30" t="s">
        <v>328</v>
      </c>
      <c r="D3" s="30" t="s">
        <v>329</v>
      </c>
    </row>
    <row r="4" spans="1:4" ht="14.4" thickBot="1" x14ac:dyDescent="0.3">
      <c r="A4" s="22" t="s">
        <v>161</v>
      </c>
      <c r="B4" s="23">
        <v>4.3999999999999997E-2</v>
      </c>
      <c r="C4" s="23">
        <v>4.4999999999999998E-2</v>
      </c>
      <c r="D4" s="23">
        <v>2.5000000000000001E-2</v>
      </c>
    </row>
    <row r="5" spans="1:4" ht="14.4" thickBot="1" x14ac:dyDescent="0.3">
      <c r="A5" s="22" t="s">
        <v>162</v>
      </c>
      <c r="B5" s="23">
        <v>0.127</v>
      </c>
      <c r="C5" s="23">
        <v>0.127</v>
      </c>
      <c r="D5" s="23">
        <v>0.127</v>
      </c>
    </row>
    <row r="6" spans="1:4" ht="14.4" thickBot="1" x14ac:dyDescent="0.3">
      <c r="A6" s="22" t="s">
        <v>163</v>
      </c>
      <c r="B6" s="23">
        <v>4.3999999999999997E-2</v>
      </c>
      <c r="C6" s="23">
        <v>4.4999999999999998E-2</v>
      </c>
      <c r="D6" s="23">
        <v>2.5000000000000001E-2</v>
      </c>
    </row>
    <row r="7" spans="1:4" ht="14.4" thickBot="1" x14ac:dyDescent="0.3">
      <c r="A7" s="22" t="s">
        <v>164</v>
      </c>
      <c r="B7" s="23">
        <v>4.3999999999999997E-2</v>
      </c>
      <c r="C7" s="23">
        <v>4.4999999999999998E-2</v>
      </c>
      <c r="D7" s="23">
        <v>2.5000000000000001E-2</v>
      </c>
    </row>
    <row r="8" spans="1:4" ht="14.4" thickBot="1" x14ac:dyDescent="0.3">
      <c r="A8" s="22" t="s">
        <v>165</v>
      </c>
      <c r="B8" s="23">
        <v>4.3999999999999997E-2</v>
      </c>
      <c r="C8" s="23">
        <v>4.4999999999999998E-2</v>
      </c>
      <c r="D8" s="23">
        <v>2.5000000000000001E-2</v>
      </c>
    </row>
    <row r="9" spans="1:4" ht="14.4" thickBot="1" x14ac:dyDescent="0.3">
      <c r="A9" s="22" t="s">
        <v>166</v>
      </c>
      <c r="B9" s="23">
        <v>4.3999999999999997E-2</v>
      </c>
      <c r="C9" s="23">
        <v>4.4999999999999998E-2</v>
      </c>
      <c r="D9" s="23">
        <v>2.5000000000000001E-2</v>
      </c>
    </row>
    <row r="12" spans="1:4" x14ac:dyDescent="0.25">
      <c r="A12" s="94"/>
      <c r="B12" s="94"/>
    </row>
  </sheetData>
  <mergeCells count="1">
    <mergeCell ref="A12:B12"/>
  </mergeCells>
  <pageMargins left="0.7" right="0.7" top="0.75" bottom="0.75" header="0.3" footer="0.3"/>
  <pageSetup paperSize="9" orientation="portrait" r:id="rId1"/>
  <headerFooter>
    <oddFooter>&amp;R3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1A8B-890C-417A-9421-42DB138BCC10}">
  <sheetPr>
    <tabColor rgb="FF00B050"/>
  </sheetPr>
  <dimension ref="A1:H13"/>
  <sheetViews>
    <sheetView zoomScale="144" zoomScaleNormal="100" workbookViewId="0">
      <selection activeCell="C13" sqref="C13"/>
    </sheetView>
  </sheetViews>
  <sheetFormatPr defaultRowHeight="13.8" x14ac:dyDescent="0.25"/>
  <cols>
    <col min="1" max="1" width="22.8984375" customWidth="1"/>
    <col min="2" max="4" width="19.09765625" style="7" customWidth="1"/>
    <col min="5" max="5" width="14.69921875" bestFit="1" customWidth="1"/>
    <col min="6" max="6" width="13.69921875" bestFit="1" customWidth="1"/>
    <col min="7" max="7" width="14.69921875" bestFit="1" customWidth="1"/>
    <col min="8" max="8" width="12.59765625" bestFit="1" customWidth="1"/>
  </cols>
  <sheetData>
    <row r="1" spans="1:8" ht="23.4" x14ac:dyDescent="0.45">
      <c r="A1" s="14" t="s">
        <v>187</v>
      </c>
    </row>
    <row r="2" spans="1:8" ht="14.4" thickBot="1" x14ac:dyDescent="0.3"/>
    <row r="3" spans="1:8" ht="16.2" thickBot="1" x14ac:dyDescent="0.3">
      <c r="A3" s="95" t="s">
        <v>185</v>
      </c>
      <c r="B3" s="96"/>
      <c r="C3" s="96"/>
      <c r="D3" s="97"/>
    </row>
    <row r="4" spans="1:8" ht="28.8" x14ac:dyDescent="0.25">
      <c r="A4" s="32" t="s">
        <v>171</v>
      </c>
      <c r="B4" s="26" t="s">
        <v>167</v>
      </c>
      <c r="C4" s="26" t="s">
        <v>168</v>
      </c>
      <c r="D4" s="26" t="s">
        <v>186</v>
      </c>
    </row>
    <row r="5" spans="1:8" ht="16.2" thickBot="1" x14ac:dyDescent="0.3">
      <c r="A5" s="15" t="s">
        <v>155</v>
      </c>
      <c r="B5" s="54">
        <v>555351000</v>
      </c>
      <c r="C5" s="55">
        <v>556034000</v>
      </c>
      <c r="D5" s="55">
        <v>581276000</v>
      </c>
    </row>
    <row r="6" spans="1:8" ht="16.2" thickBot="1" x14ac:dyDescent="0.3">
      <c r="A6" s="15" t="s">
        <v>2</v>
      </c>
      <c r="B6" s="54">
        <v>122308000</v>
      </c>
      <c r="C6" s="55">
        <v>127697000</v>
      </c>
      <c r="D6" s="55">
        <v>133722000</v>
      </c>
      <c r="E6" s="41"/>
      <c r="F6" s="41"/>
      <c r="G6" s="41"/>
      <c r="H6" s="41"/>
    </row>
    <row r="7" spans="1:8" ht="16.2" thickBot="1" x14ac:dyDescent="0.3">
      <c r="A7" s="15" t="s">
        <v>156</v>
      </c>
      <c r="B7" s="54">
        <v>2000000</v>
      </c>
      <c r="C7" s="55">
        <v>2100000</v>
      </c>
      <c r="D7" s="55">
        <v>2200000</v>
      </c>
    </row>
    <row r="8" spans="1:8" ht="16.2" thickBot="1" x14ac:dyDescent="0.3">
      <c r="A8" s="15" t="s">
        <v>157</v>
      </c>
      <c r="B8" s="54">
        <v>4811000</v>
      </c>
      <c r="C8" s="55">
        <v>0</v>
      </c>
      <c r="D8" s="55">
        <v>0</v>
      </c>
    </row>
    <row r="9" spans="1:8" ht="16.2" thickBot="1" x14ac:dyDescent="0.3">
      <c r="A9" s="16" t="s">
        <v>5</v>
      </c>
      <c r="B9" s="54">
        <v>10536000</v>
      </c>
      <c r="C9" s="55">
        <v>9000000</v>
      </c>
      <c r="D9" s="55">
        <v>9407000</v>
      </c>
    </row>
    <row r="10" spans="1:8" ht="16.2" thickBot="1" x14ac:dyDescent="0.3">
      <c r="A10" s="17" t="s">
        <v>158</v>
      </c>
      <c r="B10" s="54">
        <v>0</v>
      </c>
      <c r="C10" s="55">
        <v>5000000</v>
      </c>
      <c r="D10" s="55">
        <v>0</v>
      </c>
    </row>
    <row r="11" spans="1:8" ht="16.2" thickBot="1" x14ac:dyDescent="0.3">
      <c r="A11" s="15" t="s">
        <v>159</v>
      </c>
      <c r="B11" s="31">
        <f>SUM(B5:B10)</f>
        <v>695006000</v>
      </c>
      <c r="C11" s="31">
        <f>SUM(C5:C10)</f>
        <v>699831000</v>
      </c>
      <c r="D11" s="31">
        <f>SUM(D5:D10)</f>
        <v>726605000</v>
      </c>
      <c r="E11" s="41"/>
    </row>
    <row r="13" spans="1:8" x14ac:dyDescent="0.25">
      <c r="B13" s="35"/>
      <c r="C13" s="35"/>
      <c r="D13" s="35"/>
    </row>
  </sheetData>
  <mergeCells count="1">
    <mergeCell ref="A3:D3"/>
  </mergeCells>
  <pageMargins left="0.7" right="0.7" top="0.75" bottom="0.75" header="0.3" footer="0.3"/>
  <pageSetup paperSize="9" orientation="portrait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50FC-0BDD-4FD8-B4E3-FB9172399E74}">
  <sheetPr>
    <tabColor rgb="FF00B050"/>
    <pageSetUpPr fitToPage="1"/>
  </sheetPr>
  <dimension ref="A1:F49"/>
  <sheetViews>
    <sheetView topLeftCell="A22" zoomScale="81" zoomScaleNormal="60" workbookViewId="0">
      <selection sqref="A1:F43"/>
    </sheetView>
  </sheetViews>
  <sheetFormatPr defaultRowHeight="13.8" x14ac:dyDescent="0.25"/>
  <cols>
    <col min="1" max="1" width="66" customWidth="1"/>
    <col min="2" max="2" width="26" style="10" bestFit="1" customWidth="1"/>
    <col min="3" max="3" width="27.8984375" style="10" customWidth="1"/>
    <col min="4" max="4" width="26.09765625" style="10" bestFit="1" customWidth="1"/>
    <col min="5" max="5" width="24.3984375" style="52" bestFit="1" customWidth="1"/>
    <col min="6" max="6" width="14.59765625" bestFit="1" customWidth="1"/>
  </cols>
  <sheetData>
    <row r="1" spans="1:6" ht="21" x14ac:dyDescent="0.4">
      <c r="A1" s="6" t="s">
        <v>296</v>
      </c>
    </row>
    <row r="2" spans="1:6" x14ac:dyDescent="0.25">
      <c r="A2" s="11"/>
    </row>
    <row r="4" spans="1:6" s="12" customFormat="1" ht="15.6" x14ac:dyDescent="0.3">
      <c r="A4" s="50" t="s">
        <v>172</v>
      </c>
      <c r="B4" s="51" t="s">
        <v>297</v>
      </c>
      <c r="C4" s="51" t="s">
        <v>298</v>
      </c>
      <c r="D4" s="51" t="s">
        <v>299</v>
      </c>
      <c r="E4" s="51" t="s">
        <v>300</v>
      </c>
      <c r="F4" s="51" t="s">
        <v>349</v>
      </c>
    </row>
    <row r="5" spans="1:6" x14ac:dyDescent="0.25">
      <c r="A5" s="47" t="s">
        <v>301</v>
      </c>
      <c r="B5" s="10">
        <v>626472063</v>
      </c>
      <c r="C5" s="33">
        <v>763382880</v>
      </c>
      <c r="D5" s="33">
        <v>860332505.75999999</v>
      </c>
      <c r="E5" s="33">
        <v>969594733.99152005</v>
      </c>
      <c r="F5" s="52">
        <f>(C5-B5)/B5</f>
        <v>0.21854257370132721</v>
      </c>
    </row>
    <row r="6" spans="1:6" x14ac:dyDescent="0.25">
      <c r="A6" s="47" t="s">
        <v>302</v>
      </c>
      <c r="B6" s="10">
        <v>108943006</v>
      </c>
      <c r="C6" s="33">
        <v>117692540</v>
      </c>
      <c r="D6" s="33">
        <v>122871011.76000011</v>
      </c>
      <c r="E6" s="33">
        <v>128277336.27744021</v>
      </c>
      <c r="F6" s="52">
        <f t="shared" ref="F6:F28" si="0">(C6-B6)/B6</f>
        <v>8.0312948221751834E-2</v>
      </c>
    </row>
    <row r="7" spans="1:6" x14ac:dyDescent="0.25">
      <c r="A7" s="47" t="s">
        <v>303</v>
      </c>
      <c r="B7" s="10">
        <v>118167597</v>
      </c>
      <c r="C7" s="33">
        <v>125251665</v>
      </c>
      <c r="D7" s="33">
        <v>130762738.26000004</v>
      </c>
      <c r="E7" s="33">
        <v>136516298.74344</v>
      </c>
      <c r="F7" s="52">
        <f t="shared" si="0"/>
        <v>5.9949327733219454E-2</v>
      </c>
    </row>
    <row r="8" spans="1:6" x14ac:dyDescent="0.25">
      <c r="A8" s="47" t="s">
        <v>304</v>
      </c>
      <c r="B8" s="10">
        <v>447513509</v>
      </c>
      <c r="C8" s="33">
        <v>493531489.84489334</v>
      </c>
      <c r="D8" s="33">
        <v>515246875.39806867</v>
      </c>
      <c r="E8" s="33">
        <v>537917737.91558373</v>
      </c>
      <c r="F8" s="52">
        <f t="shared" si="0"/>
        <v>0.10283037253495142</v>
      </c>
    </row>
    <row r="9" spans="1:6" x14ac:dyDescent="0.25">
      <c r="A9" s="47" t="s">
        <v>305</v>
      </c>
      <c r="B9" s="10">
        <v>16084886</v>
      </c>
      <c r="C9" s="33">
        <v>12354069</v>
      </c>
      <c r="D9" s="33">
        <v>12897648.036</v>
      </c>
      <c r="E9" s="33">
        <v>13465144.549584001</v>
      </c>
      <c r="F9" s="52">
        <f t="shared" si="0"/>
        <v>-0.23194550461843497</v>
      </c>
    </row>
    <row r="10" spans="1:6" x14ac:dyDescent="0.25">
      <c r="A10" s="47" t="s">
        <v>306</v>
      </c>
      <c r="B10" s="10">
        <v>102562393</v>
      </c>
      <c r="C10" s="33">
        <v>107852169</v>
      </c>
      <c r="D10" s="33">
        <v>112597664.43599993</v>
      </c>
      <c r="E10" s="33">
        <v>117551961.671184</v>
      </c>
      <c r="F10" s="52">
        <f t="shared" si="0"/>
        <v>5.1576175684590352E-2</v>
      </c>
    </row>
    <row r="11" spans="1:6" x14ac:dyDescent="0.25">
      <c r="A11" s="47" t="s">
        <v>307</v>
      </c>
      <c r="B11" s="10">
        <v>217582520</v>
      </c>
      <c r="C11" s="33">
        <v>204999989.90000001</v>
      </c>
      <c r="D11" s="33">
        <v>214019989.45559955</v>
      </c>
      <c r="E11" s="33">
        <v>223436868.99164751</v>
      </c>
      <c r="F11" s="52">
        <f t="shared" si="0"/>
        <v>-5.7828772734133213E-2</v>
      </c>
    </row>
    <row r="12" spans="1:6" x14ac:dyDescent="0.25">
      <c r="A12" s="47" t="s">
        <v>308</v>
      </c>
      <c r="B12" s="10">
        <v>30557659</v>
      </c>
      <c r="C12" s="33">
        <v>31414296.530000001</v>
      </c>
      <c r="D12" s="33">
        <v>32796525.577320002</v>
      </c>
      <c r="E12" s="33">
        <v>34239572.702722095</v>
      </c>
      <c r="F12" s="52">
        <f t="shared" si="0"/>
        <v>2.8033480247947044E-2</v>
      </c>
    </row>
    <row r="13" spans="1:6" x14ac:dyDescent="0.25">
      <c r="A13" s="47" t="s">
        <v>309</v>
      </c>
      <c r="B13" s="10">
        <v>50772884</v>
      </c>
      <c r="C13" s="33">
        <v>38494048</v>
      </c>
      <c r="D13" s="33">
        <v>39513838.112000003</v>
      </c>
      <c r="E13" s="33">
        <v>40644046.988928005</v>
      </c>
      <c r="F13" s="52">
        <f t="shared" si="0"/>
        <v>-0.24183845849686222</v>
      </c>
    </row>
    <row r="14" spans="1:6" x14ac:dyDescent="0.25">
      <c r="A14" s="47" t="s">
        <v>310</v>
      </c>
      <c r="B14" s="10">
        <v>72000001</v>
      </c>
      <c r="C14" s="33">
        <v>95277001</v>
      </c>
      <c r="D14" s="33">
        <v>99469189.044</v>
      </c>
      <c r="E14" s="33">
        <v>103845833.361936</v>
      </c>
      <c r="F14" s="52">
        <f t="shared" si="0"/>
        <v>0.32329166217650468</v>
      </c>
    </row>
    <row r="15" spans="1:6" x14ac:dyDescent="0.25">
      <c r="A15" s="48" t="s">
        <v>311</v>
      </c>
      <c r="B15" s="10">
        <v>-16664291</v>
      </c>
      <c r="C15" s="49">
        <v>-16664291</v>
      </c>
      <c r="D15" s="49">
        <v>-17397519.804000001</v>
      </c>
      <c r="E15" s="49">
        <v>-18163010.675375998</v>
      </c>
      <c r="F15" s="52">
        <f t="shared" si="0"/>
        <v>0</v>
      </c>
    </row>
    <row r="16" spans="1:6" x14ac:dyDescent="0.25">
      <c r="A16" s="48" t="s">
        <v>312</v>
      </c>
      <c r="B16" s="10">
        <v>-29764459</v>
      </c>
      <c r="C16" s="49">
        <v>-31906502</v>
      </c>
      <c r="D16" s="49">
        <v>-33310388.088</v>
      </c>
      <c r="E16" s="49">
        <v>-34776045.163872004</v>
      </c>
      <c r="F16" s="52">
        <f t="shared" si="0"/>
        <v>7.1966468464956815E-2</v>
      </c>
    </row>
    <row r="17" spans="1:6" x14ac:dyDescent="0.25">
      <c r="A17" s="48" t="s">
        <v>313</v>
      </c>
      <c r="B17" s="10">
        <v>-51734777</v>
      </c>
      <c r="C17" s="49">
        <v>-51054235</v>
      </c>
      <c r="D17" s="49">
        <v>-53300621.340000004</v>
      </c>
      <c r="E17" s="49">
        <v>-55645848.67896001</v>
      </c>
      <c r="F17" s="52">
        <f t="shared" si="0"/>
        <v>-1.3154439614188343E-2</v>
      </c>
    </row>
    <row r="18" spans="1:6" x14ac:dyDescent="0.25">
      <c r="A18" s="48" t="s">
        <v>314</v>
      </c>
      <c r="B18" s="10">
        <v>-529000</v>
      </c>
      <c r="C18" s="49">
        <v>-505845</v>
      </c>
      <c r="D18" s="49">
        <v>-528102.17999999993</v>
      </c>
      <c r="E18" s="49">
        <v>-551338.67592000007</v>
      </c>
      <c r="F18" s="52">
        <f t="shared" si="0"/>
        <v>-4.3771266540642721E-2</v>
      </c>
    </row>
    <row r="19" spans="1:6" x14ac:dyDescent="0.25">
      <c r="A19" s="48" t="s">
        <v>315</v>
      </c>
      <c r="B19" s="10">
        <v>-10626331</v>
      </c>
      <c r="C19" s="49">
        <f>-22536069-311416</f>
        <v>-22847485</v>
      </c>
      <c r="D19" s="49">
        <f>-23527656.036-325118.304</f>
        <v>-23852774.34</v>
      </c>
      <c r="E19" s="49">
        <f>-24562872.901584-339423.509376</f>
        <v>-24902296.41096</v>
      </c>
      <c r="F19" s="52">
        <f t="shared" si="0"/>
        <v>1.1500821873514009</v>
      </c>
    </row>
    <row r="20" spans="1:6" x14ac:dyDescent="0.25">
      <c r="A20" s="48" t="s">
        <v>316</v>
      </c>
      <c r="B20" s="10">
        <v>-1737990</v>
      </c>
      <c r="C20" s="49">
        <v>-1859000</v>
      </c>
      <c r="D20" s="49">
        <v>-1940796</v>
      </c>
      <c r="E20" s="49">
        <v>-2026191.024</v>
      </c>
      <c r="F20" s="52">
        <f t="shared" si="0"/>
        <v>6.9626407516729091E-2</v>
      </c>
    </row>
    <row r="21" spans="1:6" x14ac:dyDescent="0.25">
      <c r="A21" s="48" t="s">
        <v>317</v>
      </c>
      <c r="B21" s="10">
        <v>-964783599</v>
      </c>
      <c r="C21" s="49">
        <v>-1080673715.77</v>
      </c>
      <c r="D21" s="49">
        <v>-1217919277.6727901</v>
      </c>
      <c r="E21" s="49">
        <v>-1372595025.9372344</v>
      </c>
      <c r="F21" s="52">
        <f t="shared" si="0"/>
        <v>0.12012032220502121</v>
      </c>
    </row>
    <row r="22" spans="1:6" x14ac:dyDescent="0.25">
      <c r="A22" s="48" t="s">
        <v>318</v>
      </c>
      <c r="B22" s="10">
        <v>-43979397</v>
      </c>
      <c r="C22" s="49">
        <v>-46980000</v>
      </c>
      <c r="D22" s="49">
        <v>-49047120</v>
      </c>
      <c r="E22" s="49">
        <v>-51205193.280000001</v>
      </c>
      <c r="F22" s="52">
        <f t="shared" si="0"/>
        <v>6.8227470240212709E-2</v>
      </c>
    </row>
    <row r="23" spans="1:6" x14ac:dyDescent="0.25">
      <c r="A23" s="48" t="s">
        <v>319</v>
      </c>
      <c r="B23" s="10">
        <v>-3508000</v>
      </c>
      <c r="C23" s="49">
        <v>-1490000</v>
      </c>
      <c r="D23" s="49">
        <v>-1555560</v>
      </c>
      <c r="E23" s="49">
        <v>-1624004.6400000001</v>
      </c>
      <c r="F23" s="52">
        <f t="shared" si="0"/>
        <v>-0.57525655644241735</v>
      </c>
    </row>
    <row r="24" spans="1:6" x14ac:dyDescent="0.25">
      <c r="A24" s="48" t="s">
        <v>320</v>
      </c>
      <c r="B24" s="10">
        <v>-23698392</v>
      </c>
      <c r="C24" s="49">
        <v>-35890000</v>
      </c>
      <c r="D24" s="49">
        <v>-37469160</v>
      </c>
      <c r="E24" s="49">
        <v>-39117803.039999999</v>
      </c>
      <c r="F24" s="52">
        <f t="shared" si="0"/>
        <v>0.51444874403292851</v>
      </c>
    </row>
    <row r="25" spans="1:6" x14ac:dyDescent="0.25">
      <c r="A25" s="48" t="s">
        <v>321</v>
      </c>
      <c r="B25" s="10">
        <v>-198271814</v>
      </c>
      <c r="C25" s="49">
        <v>-202824079.96586579</v>
      </c>
      <c r="D25" s="49">
        <v>-211748339.48436391</v>
      </c>
      <c r="E25" s="49">
        <v>-221065266.42167586</v>
      </c>
      <c r="F25" s="52">
        <f t="shared" si="0"/>
        <v>2.2959723190235152E-2</v>
      </c>
    </row>
    <row r="26" spans="1:6" x14ac:dyDescent="0.25">
      <c r="A26" s="48" t="s">
        <v>322</v>
      </c>
      <c r="B26" s="10">
        <v>-586918104</v>
      </c>
      <c r="C26" s="49">
        <v>-579413400</v>
      </c>
      <c r="D26" s="49">
        <v>-579145250</v>
      </c>
      <c r="E26" s="49">
        <v>-600223061.60000002</v>
      </c>
      <c r="F26" s="52">
        <f t="shared" si="0"/>
        <v>-1.2786628916118764E-2</v>
      </c>
    </row>
    <row r="27" spans="1:6" x14ac:dyDescent="0.25">
      <c r="A27" s="48" t="s">
        <v>323</v>
      </c>
      <c r="B27" s="10">
        <v>-129183831</v>
      </c>
      <c r="C27" s="49">
        <v>-116192600</v>
      </c>
      <c r="D27" s="49">
        <v>-121312150</v>
      </c>
      <c r="E27" s="49">
        <v>-127035900</v>
      </c>
      <c r="F27" s="52">
        <f t="shared" si="0"/>
        <v>-0.10056390880682274</v>
      </c>
    </row>
    <row r="28" spans="1:6" s="11" customFormat="1" x14ac:dyDescent="0.25">
      <c r="A28" s="11" t="s">
        <v>173</v>
      </c>
      <c r="B28" s="35">
        <v>-263619523</v>
      </c>
      <c r="C28" s="35">
        <v>-198051005.46097225</v>
      </c>
      <c r="D28" s="35">
        <v>-208019073.07016563</v>
      </c>
      <c r="E28" s="35">
        <v>-243441450.35401309</v>
      </c>
      <c r="F28" s="53">
        <f t="shared" si="0"/>
        <v>-0.2487240580396155</v>
      </c>
    </row>
    <row r="31" spans="1:6" x14ac:dyDescent="0.25">
      <c r="A31" t="s">
        <v>324</v>
      </c>
      <c r="C31" s="10">
        <v>-2188301153.7358656</v>
      </c>
      <c r="D31" s="10">
        <v>-2348527058.9091539</v>
      </c>
      <c r="E31" s="10">
        <v>-2548930985.5479984</v>
      </c>
    </row>
    <row r="32" spans="1:6" x14ac:dyDescent="0.25">
      <c r="A32" t="s">
        <v>325</v>
      </c>
      <c r="C32" s="10">
        <v>1990250148.2748935</v>
      </c>
      <c r="D32" s="10">
        <v>2140507985.8389883</v>
      </c>
      <c r="E32" s="10">
        <v>2305489535.1939855</v>
      </c>
    </row>
    <row r="33" spans="1:5" x14ac:dyDescent="0.25">
      <c r="E33" s="10"/>
    </row>
    <row r="34" spans="1:5" s="11" customFormat="1" x14ac:dyDescent="0.25">
      <c r="A34" s="11" t="s">
        <v>174</v>
      </c>
      <c r="B34" s="35"/>
      <c r="C34" s="35">
        <f>SUM(C31:C33)</f>
        <v>-198051005.46097207</v>
      </c>
      <c r="D34" s="35">
        <f>SUM(D31:D33)</f>
        <v>-208019073.07016563</v>
      </c>
      <c r="E34" s="35">
        <f>SUM(E31:E33)</f>
        <v>-243441450.35401297</v>
      </c>
    </row>
    <row r="35" spans="1:5" x14ac:dyDescent="0.25">
      <c r="A35" t="s">
        <v>175</v>
      </c>
      <c r="C35" s="10">
        <v>116192600</v>
      </c>
      <c r="D35" s="10">
        <v>121312150</v>
      </c>
      <c r="E35" s="10">
        <v>127035900</v>
      </c>
    </row>
    <row r="36" spans="1:5" x14ac:dyDescent="0.25">
      <c r="A36" t="s">
        <v>176</v>
      </c>
      <c r="C36" s="10">
        <v>10000000</v>
      </c>
      <c r="D36" s="10">
        <v>10000000</v>
      </c>
      <c r="E36" s="10">
        <v>10000000</v>
      </c>
    </row>
    <row r="37" spans="1:5" x14ac:dyDescent="0.25">
      <c r="A37" t="s">
        <v>326</v>
      </c>
      <c r="C37" s="10">
        <v>-69000000</v>
      </c>
      <c r="D37" s="10">
        <v>-72000000</v>
      </c>
      <c r="E37" s="10">
        <v>0</v>
      </c>
    </row>
    <row r="38" spans="1:5" x14ac:dyDescent="0.25">
      <c r="A38" t="s">
        <v>177</v>
      </c>
      <c r="C38" s="10">
        <v>134500000</v>
      </c>
      <c r="D38" s="10">
        <v>142200000</v>
      </c>
      <c r="E38" s="10">
        <v>71250000</v>
      </c>
    </row>
    <row r="39" spans="1:5" x14ac:dyDescent="0.25">
      <c r="A39" t="s">
        <v>178</v>
      </c>
      <c r="C39" s="10">
        <v>0</v>
      </c>
      <c r="D39" s="10">
        <v>0</v>
      </c>
      <c r="E39" s="10"/>
    </row>
    <row r="40" spans="1:5" x14ac:dyDescent="0.25">
      <c r="A40" t="s">
        <v>179</v>
      </c>
      <c r="C40" s="10">
        <v>0</v>
      </c>
      <c r="D40" s="10">
        <v>0</v>
      </c>
      <c r="E40" s="10"/>
    </row>
    <row r="41" spans="1:5" x14ac:dyDescent="0.25">
      <c r="E41" s="10"/>
    </row>
    <row r="42" spans="1:5" x14ac:dyDescent="0.25">
      <c r="A42" t="s">
        <v>180</v>
      </c>
      <c r="C42" s="10">
        <f>SUM(C34:C38)</f>
        <v>-6358405.4609720707</v>
      </c>
      <c r="D42" s="10">
        <f t="shared" ref="D42:E42" si="1">SUM(D34:D38)</f>
        <v>-6506923.0701656342</v>
      </c>
      <c r="E42" s="10">
        <f t="shared" si="1"/>
        <v>-35155550.354012966</v>
      </c>
    </row>
    <row r="43" spans="1:5" x14ac:dyDescent="0.25">
      <c r="E43" s="10"/>
    </row>
    <row r="45" spans="1:5" x14ac:dyDescent="0.25">
      <c r="A45" t="s">
        <v>2</v>
      </c>
      <c r="C45" s="10">
        <v>116192600</v>
      </c>
      <c r="D45" s="10">
        <v>121312150</v>
      </c>
      <c r="E45" s="10">
        <v>127035900</v>
      </c>
    </row>
    <row r="46" spans="1:5" x14ac:dyDescent="0.25">
      <c r="A46" t="s">
        <v>379</v>
      </c>
      <c r="C46" s="10">
        <v>135500000</v>
      </c>
      <c r="D46" s="10">
        <v>142200000</v>
      </c>
      <c r="E46" s="10">
        <v>71250000</v>
      </c>
    </row>
    <row r="47" spans="1:5" x14ac:dyDescent="0.25">
      <c r="C47" s="10">
        <f>SUM(C45:C46)</f>
        <v>251692600</v>
      </c>
      <c r="D47" s="10">
        <f t="shared" ref="D47:E47" si="2">SUM(D45:D46)</f>
        <v>263512150</v>
      </c>
      <c r="E47" s="10">
        <f t="shared" si="2"/>
        <v>198285900</v>
      </c>
    </row>
    <row r="49" spans="3:5" x14ac:dyDescent="0.25">
      <c r="C49" s="10">
        <f>C32+C47</f>
        <v>2241942748.2748938</v>
      </c>
      <c r="D49" s="10">
        <f t="shared" ref="D49:E49" si="3">D32+D47</f>
        <v>2404020135.8389883</v>
      </c>
      <c r="E49" s="10">
        <f t="shared" si="3"/>
        <v>2503775435.1939855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F454-751B-49A9-BB7C-83CA2D37BE03}">
  <sheetPr>
    <tabColor rgb="FF00B050"/>
    <pageSetUpPr fitToPage="1"/>
  </sheetPr>
  <dimension ref="A1:D7"/>
  <sheetViews>
    <sheetView zoomScale="125" zoomScaleNormal="90" workbookViewId="0">
      <selection activeCell="A6" sqref="A6"/>
    </sheetView>
  </sheetViews>
  <sheetFormatPr defaultRowHeight="13.8" x14ac:dyDescent="0.25"/>
  <cols>
    <col min="2" max="2" width="47.8984375" bestFit="1" customWidth="1"/>
    <col min="3" max="3" width="28.296875" customWidth="1"/>
    <col min="4" max="4" width="15.69921875" customWidth="1"/>
  </cols>
  <sheetData>
    <row r="1" spans="1:4" ht="21" x14ac:dyDescent="0.4">
      <c r="B1" s="6" t="s">
        <v>358</v>
      </c>
    </row>
    <row r="2" spans="1:4" ht="14.4" thickBot="1" x14ac:dyDescent="0.3"/>
    <row r="3" spans="1:4" ht="14.4" x14ac:dyDescent="0.25">
      <c r="A3" s="24" t="s">
        <v>352</v>
      </c>
      <c r="B3" s="24" t="s">
        <v>353</v>
      </c>
      <c r="C3" s="25" t="s">
        <v>6</v>
      </c>
      <c r="D3" s="26" t="s">
        <v>354</v>
      </c>
    </row>
    <row r="4" spans="1:4" x14ac:dyDescent="0.25">
      <c r="A4" s="18">
        <v>1</v>
      </c>
      <c r="B4" s="18" t="s">
        <v>355</v>
      </c>
      <c r="C4" s="18">
        <v>240</v>
      </c>
      <c r="D4" s="34">
        <v>6167000</v>
      </c>
    </row>
    <row r="5" spans="1:4" x14ac:dyDescent="0.25">
      <c r="A5" s="18">
        <v>2</v>
      </c>
      <c r="B5" s="18" t="s">
        <v>356</v>
      </c>
      <c r="C5" s="18">
        <v>100</v>
      </c>
      <c r="D5" s="34">
        <v>2570000</v>
      </c>
    </row>
    <row r="6" spans="1:4" x14ac:dyDescent="0.25">
      <c r="A6" s="93">
        <v>3</v>
      </c>
      <c r="B6" s="18" t="s">
        <v>357</v>
      </c>
      <c r="C6" s="18">
        <v>70</v>
      </c>
      <c r="D6" s="34">
        <v>1799000</v>
      </c>
    </row>
    <row r="7" spans="1:4" x14ac:dyDescent="0.25">
      <c r="A7" s="18"/>
      <c r="B7" s="20" t="s">
        <v>159</v>
      </c>
      <c r="C7" s="18">
        <f>SUM(C4:C6)</f>
        <v>410</v>
      </c>
      <c r="D7" s="21">
        <f>SUM(D4:D6)</f>
        <v>10536000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77CA-2DD8-49E5-BF7C-2A00FA8C8BD3}">
  <sheetPr>
    <tabColor rgb="FFFFFF00"/>
  </sheetPr>
  <dimension ref="A1:B5"/>
  <sheetViews>
    <sheetView zoomScaleNormal="100" workbookViewId="0">
      <selection activeCell="A4" sqref="A4"/>
    </sheetView>
  </sheetViews>
  <sheetFormatPr defaultRowHeight="13.8" x14ac:dyDescent="0.25"/>
  <cols>
    <col min="1" max="1" width="50.296875" bestFit="1" customWidth="1"/>
    <col min="2" max="2" width="18.09765625" customWidth="1"/>
  </cols>
  <sheetData>
    <row r="1" spans="1:2" ht="21" x14ac:dyDescent="0.4">
      <c r="A1" s="6" t="s">
        <v>293</v>
      </c>
    </row>
    <row r="2" spans="1:2" ht="14.4" thickBot="1" x14ac:dyDescent="0.3"/>
    <row r="3" spans="1:2" ht="43.2" x14ac:dyDescent="0.25">
      <c r="A3" s="24" t="s">
        <v>0</v>
      </c>
      <c r="B3" s="25" t="s">
        <v>294</v>
      </c>
    </row>
    <row r="4" spans="1:2" x14ac:dyDescent="0.25">
      <c r="A4" s="18"/>
      <c r="B4" s="18"/>
    </row>
    <row r="5" spans="1:2" x14ac:dyDescent="0.25">
      <c r="A5" s="18"/>
      <c r="B5" s="27">
        <f>SUM(B4:B4)</f>
        <v>0</v>
      </c>
    </row>
  </sheetData>
  <pageMargins left="0.7" right="0.7" top="0.75" bottom="0.75" header="0.3" footer="0.3"/>
  <pageSetup paperSize="9" orientation="portrait" r:id="rId1"/>
  <headerFoot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3664-278C-4818-8B6C-B74F583E64C2}">
  <sheetPr>
    <tabColor rgb="FFFFFF00"/>
  </sheetPr>
  <dimension ref="A1:I135"/>
  <sheetViews>
    <sheetView topLeftCell="A16" zoomScale="106" zoomScaleNormal="106" workbookViewId="0">
      <selection activeCell="I22" sqref="I22"/>
    </sheetView>
  </sheetViews>
  <sheetFormatPr defaultRowHeight="13.8" x14ac:dyDescent="0.25"/>
  <cols>
    <col min="1" max="1" width="36.3984375" customWidth="1"/>
    <col min="2" max="2" width="10.796875" hidden="1" customWidth="1"/>
    <col min="3" max="4" width="10.796875" style="10" customWidth="1"/>
    <col min="5" max="5" width="18.09765625" style="38" customWidth="1"/>
    <col min="6" max="7" width="17.09765625" style="38" customWidth="1"/>
    <col min="8" max="8" width="41.296875" hidden="1" customWidth="1"/>
    <col min="9" max="9" width="25.796875" bestFit="1" customWidth="1"/>
  </cols>
  <sheetData>
    <row r="1" spans="1:9" ht="21" x14ac:dyDescent="0.4">
      <c r="A1" s="6" t="s">
        <v>351</v>
      </c>
      <c r="E1" s="40"/>
      <c r="F1" s="40"/>
      <c r="G1" s="40"/>
    </row>
    <row r="2" spans="1:9" ht="18.600000000000001" thickBot="1" x14ac:dyDescent="0.4">
      <c r="A2" s="1"/>
      <c r="E2" s="40"/>
      <c r="F2" s="40"/>
      <c r="G2" s="40"/>
    </row>
    <row r="3" spans="1:9" ht="28.8" x14ac:dyDescent="0.25">
      <c r="A3" s="24" t="s">
        <v>0</v>
      </c>
      <c r="B3" s="25" t="s">
        <v>1</v>
      </c>
      <c r="C3" s="26" t="s">
        <v>381</v>
      </c>
      <c r="D3" s="26" t="s">
        <v>382</v>
      </c>
      <c r="E3" s="25" t="s">
        <v>167</v>
      </c>
      <c r="F3" s="25" t="s">
        <v>168</v>
      </c>
      <c r="G3" s="74" t="s">
        <v>186</v>
      </c>
      <c r="H3" s="75" t="s">
        <v>373</v>
      </c>
    </row>
    <row r="4" spans="1:9" ht="49.2" customHeight="1" x14ac:dyDescent="0.25">
      <c r="A4" s="61" t="s">
        <v>261</v>
      </c>
      <c r="B4" s="62" t="s">
        <v>2</v>
      </c>
      <c r="C4" s="86">
        <v>9211880</v>
      </c>
      <c r="D4" s="86">
        <f>E4-C4</f>
        <v>8603490.3100000024</v>
      </c>
      <c r="E4" s="73">
        <v>17815370.310000002</v>
      </c>
      <c r="F4" s="63">
        <v>0</v>
      </c>
      <c r="G4" s="63">
        <v>0</v>
      </c>
      <c r="H4" s="18"/>
    </row>
    <row r="5" spans="1:9" ht="49.2" customHeight="1" x14ac:dyDescent="0.25">
      <c r="A5" s="71" t="s">
        <v>367</v>
      </c>
      <c r="B5" s="72"/>
      <c r="C5" s="87">
        <v>0</v>
      </c>
      <c r="D5" s="86">
        <f t="shared" ref="D5:D15" si="0">E5-C5</f>
        <v>1000000</v>
      </c>
      <c r="E5" s="73">
        <v>1000000</v>
      </c>
      <c r="F5" s="63">
        <v>0</v>
      </c>
      <c r="G5" s="63">
        <v>0</v>
      </c>
      <c r="H5" s="18"/>
    </row>
    <row r="6" spans="1:9" ht="49.2" customHeight="1" x14ac:dyDescent="0.25">
      <c r="A6" s="64" t="s">
        <v>262</v>
      </c>
      <c r="B6" s="62" t="s">
        <v>2</v>
      </c>
      <c r="C6" s="86">
        <v>16113919</v>
      </c>
      <c r="D6" s="86">
        <f t="shared" si="0"/>
        <v>-3334706.9700000007</v>
      </c>
      <c r="E6" s="73">
        <v>12779212.029999999</v>
      </c>
      <c r="F6" s="63">
        <v>0</v>
      </c>
      <c r="G6" s="63">
        <v>0</v>
      </c>
      <c r="H6" s="18"/>
    </row>
    <row r="7" spans="1:9" ht="49.2" customHeight="1" x14ac:dyDescent="0.25">
      <c r="A7" s="64" t="s">
        <v>263</v>
      </c>
      <c r="B7" s="62" t="s">
        <v>2</v>
      </c>
      <c r="C7" s="86">
        <v>16123375</v>
      </c>
      <c r="D7" s="86">
        <f t="shared" si="0"/>
        <v>-3020969.629999999</v>
      </c>
      <c r="E7" s="73">
        <v>13102405.370000001</v>
      </c>
      <c r="F7" s="63">
        <v>0</v>
      </c>
      <c r="G7" s="63">
        <v>0</v>
      </c>
      <c r="H7" s="18"/>
    </row>
    <row r="8" spans="1:9" ht="49.2" customHeight="1" x14ac:dyDescent="0.25">
      <c r="A8" s="64" t="s">
        <v>264</v>
      </c>
      <c r="B8" s="62" t="s">
        <v>2</v>
      </c>
      <c r="C8" s="86">
        <v>36000000</v>
      </c>
      <c r="D8" s="86">
        <f t="shared" si="0"/>
        <v>-1700000</v>
      </c>
      <c r="E8" s="73">
        <v>34300000</v>
      </c>
      <c r="F8" s="63">
        <v>8500000</v>
      </c>
      <c r="G8" s="63">
        <v>0</v>
      </c>
      <c r="H8" s="18"/>
    </row>
    <row r="9" spans="1:9" ht="49.2" customHeight="1" x14ac:dyDescent="0.25">
      <c r="A9" s="64" t="s">
        <v>265</v>
      </c>
      <c r="B9" s="62" t="s">
        <v>2</v>
      </c>
      <c r="C9" s="86">
        <v>30743426</v>
      </c>
      <c r="D9" s="86">
        <f t="shared" si="0"/>
        <v>952186.28999999911</v>
      </c>
      <c r="E9" s="73">
        <v>31695612.289999999</v>
      </c>
      <c r="F9" s="65">
        <v>48100000</v>
      </c>
      <c r="G9" s="63">
        <v>0</v>
      </c>
      <c r="H9" s="18"/>
    </row>
    <row r="10" spans="1:9" ht="49.2" customHeight="1" x14ac:dyDescent="0.25">
      <c r="A10" s="64" t="s">
        <v>266</v>
      </c>
      <c r="B10" s="62" t="s">
        <v>2</v>
      </c>
      <c r="C10" s="86">
        <v>5000000</v>
      </c>
      <c r="D10" s="86">
        <f t="shared" si="0"/>
        <v>0</v>
      </c>
      <c r="E10" s="63">
        <v>5000000</v>
      </c>
      <c r="F10" s="63">
        <v>0</v>
      </c>
      <c r="G10" s="63">
        <v>0</v>
      </c>
      <c r="H10" s="18"/>
    </row>
    <row r="11" spans="1:9" ht="49.2" customHeight="1" x14ac:dyDescent="0.25">
      <c r="A11" s="64" t="s">
        <v>267</v>
      </c>
      <c r="B11" s="62" t="s">
        <v>2</v>
      </c>
      <c r="C11" s="86">
        <v>3000000</v>
      </c>
      <c r="D11" s="86">
        <f t="shared" si="0"/>
        <v>-2500000</v>
      </c>
      <c r="E11" s="73">
        <v>500000</v>
      </c>
      <c r="F11" s="63">
        <f>46500000+558650</f>
        <v>47058650</v>
      </c>
      <c r="G11" s="73">
        <v>25917200</v>
      </c>
      <c r="H11" s="18"/>
      <c r="I11" t="s">
        <v>387</v>
      </c>
    </row>
    <row r="12" spans="1:9" ht="49.2" customHeight="1" x14ac:dyDescent="0.25">
      <c r="A12" s="64" t="s">
        <v>371</v>
      </c>
      <c r="B12" s="62" t="s">
        <v>2</v>
      </c>
      <c r="C12" s="88">
        <v>0</v>
      </c>
      <c r="D12" s="86">
        <f t="shared" si="0"/>
        <v>0</v>
      </c>
      <c r="E12" s="65">
        <v>0</v>
      </c>
      <c r="F12" s="65">
        <v>2653500</v>
      </c>
      <c r="G12" s="63">
        <v>24418700</v>
      </c>
      <c r="H12" s="18" t="s">
        <v>374</v>
      </c>
    </row>
    <row r="13" spans="1:9" ht="43.2" x14ac:dyDescent="0.25">
      <c r="A13" s="64" t="s">
        <v>372</v>
      </c>
      <c r="B13" s="62" t="s">
        <v>2</v>
      </c>
      <c r="C13" s="88">
        <v>0</v>
      </c>
      <c r="D13" s="86">
        <f t="shared" si="0"/>
        <v>0</v>
      </c>
      <c r="E13" s="65">
        <v>0</v>
      </c>
      <c r="F13" s="65">
        <v>2000000</v>
      </c>
      <c r="G13" s="63">
        <v>36700000</v>
      </c>
      <c r="H13" s="18" t="s">
        <v>374</v>
      </c>
    </row>
    <row r="14" spans="1:9" ht="49.2" customHeight="1" x14ac:dyDescent="0.25">
      <c r="A14" s="64" t="s">
        <v>350</v>
      </c>
      <c r="B14" s="62" t="s">
        <v>2</v>
      </c>
      <c r="C14" s="88">
        <v>0</v>
      </c>
      <c r="D14" s="86">
        <f t="shared" si="0"/>
        <v>0</v>
      </c>
      <c r="E14" s="65">
        <v>0</v>
      </c>
      <c r="F14" s="65">
        <v>2000000</v>
      </c>
      <c r="G14" s="76">
        <f>30000000-2000000-3000000</f>
        <v>25000000</v>
      </c>
      <c r="H14" s="18"/>
      <c r="I14" t="s">
        <v>388</v>
      </c>
    </row>
    <row r="15" spans="1:9" ht="49.2" customHeight="1" x14ac:dyDescent="0.25">
      <c r="A15" s="64" t="s">
        <v>290</v>
      </c>
      <c r="B15" s="62" t="s">
        <v>2</v>
      </c>
      <c r="C15" s="88">
        <v>0</v>
      </c>
      <c r="D15" s="86">
        <f t="shared" si="0"/>
        <v>0</v>
      </c>
      <c r="E15" s="65">
        <v>0</v>
      </c>
      <c r="F15" s="65">
        <f>13000000-2000000</f>
        <v>11000000</v>
      </c>
      <c r="G15" s="63">
        <f>13000000+2000000</f>
        <v>15000000</v>
      </c>
      <c r="H15" s="18"/>
    </row>
    <row r="16" spans="1:9" ht="49.2" customHeight="1" x14ac:dyDescent="0.25">
      <c r="A16" s="69" t="s">
        <v>362</v>
      </c>
      <c r="B16" s="70" t="s">
        <v>2</v>
      </c>
      <c r="C16" s="89">
        <v>0</v>
      </c>
      <c r="D16" s="86">
        <v>0</v>
      </c>
      <c r="E16" s="68" t="s">
        <v>363</v>
      </c>
      <c r="F16" s="68" t="s">
        <v>363</v>
      </c>
      <c r="G16" s="76" t="s">
        <v>364</v>
      </c>
      <c r="H16" s="18"/>
      <c r="I16" s="92" t="s">
        <v>383</v>
      </c>
    </row>
    <row r="17" spans="1:9" ht="49.2" customHeight="1" x14ac:dyDescent="0.25">
      <c r="A17" s="69" t="s">
        <v>365</v>
      </c>
      <c r="B17" s="70"/>
      <c r="C17" s="89">
        <v>0</v>
      </c>
      <c r="D17" s="86">
        <v>0</v>
      </c>
      <c r="E17" s="68" t="s">
        <v>363</v>
      </c>
      <c r="F17" s="68" t="s">
        <v>363</v>
      </c>
      <c r="G17" s="76" t="s">
        <v>366</v>
      </c>
      <c r="H17" s="18"/>
      <c r="I17" s="92" t="s">
        <v>383</v>
      </c>
    </row>
    <row r="18" spans="1:9" ht="29.4" thickBot="1" x14ac:dyDescent="0.3">
      <c r="A18" s="2" t="s">
        <v>184</v>
      </c>
      <c r="B18" s="3" t="s">
        <v>2</v>
      </c>
      <c r="C18" s="90"/>
      <c r="D18" s="90"/>
      <c r="E18" s="66">
        <v>6115400</v>
      </c>
      <c r="F18" s="66">
        <v>6384850</v>
      </c>
      <c r="G18" s="63">
        <v>6686100</v>
      </c>
      <c r="H18" s="18"/>
    </row>
    <row r="19" spans="1:9" ht="15" thickBot="1" x14ac:dyDescent="0.3">
      <c r="A19" s="4" t="s">
        <v>4</v>
      </c>
      <c r="B19" s="5"/>
      <c r="C19" s="91"/>
      <c r="D19" s="91"/>
      <c r="E19" s="8">
        <f>SUM(E4:E18)</f>
        <v>122308000</v>
      </c>
      <c r="F19" s="9">
        <f>SUM(F4:F18)</f>
        <v>127697000</v>
      </c>
      <c r="G19" s="9">
        <f>SUM(G4:G18)</f>
        <v>133722000</v>
      </c>
    </row>
    <row r="21" spans="1:9" x14ac:dyDescent="0.25">
      <c r="E21" s="38">
        <f>E19-E18</f>
        <v>116192600</v>
      </c>
      <c r="F21" s="38">
        <f t="shared" ref="F21:G21" si="1">F19-F18</f>
        <v>121312150</v>
      </c>
      <c r="G21" s="38">
        <f t="shared" si="1"/>
        <v>127035900</v>
      </c>
    </row>
    <row r="134" spans="6:8" x14ac:dyDescent="0.25">
      <c r="F134" s="38">
        <v>10000000</v>
      </c>
      <c r="G134" s="38">
        <v>10000000</v>
      </c>
      <c r="H134" s="38">
        <v>10000000</v>
      </c>
    </row>
    <row r="135" spans="6:8" x14ac:dyDescent="0.25">
      <c r="F135" s="38">
        <f>F129-F134</f>
        <v>-10000000</v>
      </c>
      <c r="G135" s="38">
        <f t="shared" ref="G135:H135" si="2">G129-G134</f>
        <v>-10000000</v>
      </c>
      <c r="H135" s="38">
        <f t="shared" si="2"/>
        <v>-10000000</v>
      </c>
    </row>
  </sheetData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&amp;R4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871F-4AEA-4E8D-A42A-EC32BE7610C0}">
  <sheetPr filterMode="1">
    <tabColor theme="3" tint="0.499984740745262"/>
  </sheetPr>
  <dimension ref="A1:F128"/>
  <sheetViews>
    <sheetView topLeftCell="A2" zoomScale="74" zoomScaleNormal="100" workbookViewId="0">
      <selection activeCell="C139" sqref="C139"/>
    </sheetView>
  </sheetViews>
  <sheetFormatPr defaultRowHeight="13.8" x14ac:dyDescent="0.25"/>
  <cols>
    <col min="1" max="1" width="24" customWidth="1"/>
    <col min="2" max="2" width="63.796875" customWidth="1"/>
    <col min="3" max="3" width="78.59765625" bestFit="1" customWidth="1"/>
    <col min="4" max="4" width="18.09765625" style="38" customWidth="1"/>
    <col min="5" max="6" width="17.09765625" style="38" customWidth="1"/>
    <col min="7" max="8" width="13.69921875" bestFit="1" customWidth="1"/>
  </cols>
  <sheetData>
    <row r="1" spans="1:6" ht="23.4" x14ac:dyDescent="0.45">
      <c r="A1" s="14" t="s">
        <v>292</v>
      </c>
    </row>
    <row r="2" spans="1:6" ht="14.4" thickBot="1" x14ac:dyDescent="0.3"/>
    <row r="3" spans="1:6" ht="36" x14ac:dyDescent="0.25">
      <c r="A3" s="44" t="s">
        <v>7</v>
      </c>
      <c r="B3" s="44" t="s">
        <v>0</v>
      </c>
      <c r="C3" s="44" t="s">
        <v>9</v>
      </c>
      <c r="D3" s="45" t="s">
        <v>227</v>
      </c>
      <c r="E3" s="45" t="s">
        <v>168</v>
      </c>
      <c r="F3" s="46" t="s">
        <v>228</v>
      </c>
    </row>
    <row r="4" spans="1:6" hidden="1" x14ac:dyDescent="0.25">
      <c r="A4" s="43" t="s">
        <v>291</v>
      </c>
      <c r="B4" s="42" t="s">
        <v>148</v>
      </c>
      <c r="C4" s="42" t="s">
        <v>148</v>
      </c>
      <c r="D4" s="37">
        <v>500000</v>
      </c>
      <c r="E4" s="37">
        <v>0</v>
      </c>
      <c r="F4" s="37">
        <v>0</v>
      </c>
    </row>
    <row r="5" spans="1:6" hidden="1" x14ac:dyDescent="0.25">
      <c r="A5" s="43" t="s">
        <v>102</v>
      </c>
      <c r="B5" s="43" t="s">
        <v>229</v>
      </c>
      <c r="C5" s="56" t="s">
        <v>230</v>
      </c>
      <c r="D5" s="37">
        <v>0</v>
      </c>
      <c r="E5" s="37">
        <v>2500000</v>
      </c>
      <c r="F5" s="37">
        <v>0</v>
      </c>
    </row>
    <row r="6" spans="1:6" hidden="1" x14ac:dyDescent="0.25">
      <c r="A6" s="43" t="s">
        <v>102</v>
      </c>
      <c r="B6" s="43" t="s">
        <v>231</v>
      </c>
      <c r="C6" s="56" t="s">
        <v>232</v>
      </c>
      <c r="D6" s="37">
        <v>0</v>
      </c>
      <c r="E6" s="37">
        <v>500000</v>
      </c>
      <c r="F6" s="37">
        <v>0</v>
      </c>
    </row>
    <row r="7" spans="1:6" hidden="1" x14ac:dyDescent="0.25">
      <c r="A7" s="43" t="s">
        <v>102</v>
      </c>
      <c r="B7" s="43" t="s">
        <v>233</v>
      </c>
      <c r="C7" s="56" t="s">
        <v>234</v>
      </c>
      <c r="D7" s="37">
        <v>250000</v>
      </c>
      <c r="E7" s="37">
        <v>0</v>
      </c>
      <c r="F7" s="37">
        <v>0</v>
      </c>
    </row>
    <row r="8" spans="1:6" hidden="1" x14ac:dyDescent="0.25">
      <c r="A8" s="43" t="s">
        <v>102</v>
      </c>
      <c r="B8" s="56" t="s">
        <v>235</v>
      </c>
      <c r="C8" s="56" t="s">
        <v>235</v>
      </c>
      <c r="D8" s="37">
        <v>800000</v>
      </c>
      <c r="E8" s="37">
        <v>0</v>
      </c>
      <c r="F8" s="37">
        <v>0</v>
      </c>
    </row>
    <row r="9" spans="1:6" hidden="1" x14ac:dyDescent="0.25">
      <c r="A9" s="43" t="s">
        <v>102</v>
      </c>
      <c r="B9" s="43" t="s">
        <v>236</v>
      </c>
      <c r="C9" s="56" t="s">
        <v>237</v>
      </c>
      <c r="D9" s="37">
        <v>300000</v>
      </c>
      <c r="E9" s="37">
        <v>0</v>
      </c>
      <c r="F9" s="37">
        <v>0</v>
      </c>
    </row>
    <row r="10" spans="1:6" hidden="1" x14ac:dyDescent="0.25">
      <c r="A10" s="43" t="s">
        <v>102</v>
      </c>
      <c r="B10" s="56" t="s">
        <v>242</v>
      </c>
      <c r="C10" s="56" t="s">
        <v>242</v>
      </c>
      <c r="D10" s="37">
        <v>500000</v>
      </c>
      <c r="E10" s="37">
        <v>0</v>
      </c>
      <c r="F10" s="37">
        <v>0</v>
      </c>
    </row>
    <row r="11" spans="1:6" hidden="1" x14ac:dyDescent="0.25">
      <c r="A11" s="43" t="s">
        <v>102</v>
      </c>
      <c r="B11" s="43" t="s">
        <v>238</v>
      </c>
      <c r="C11" s="56" t="s">
        <v>239</v>
      </c>
      <c r="D11" s="37">
        <v>800000</v>
      </c>
      <c r="E11" s="37">
        <v>0</v>
      </c>
      <c r="F11" s="37">
        <v>0</v>
      </c>
    </row>
    <row r="12" spans="1:6" hidden="1" x14ac:dyDescent="0.25">
      <c r="A12" s="43" t="s">
        <v>102</v>
      </c>
      <c r="B12" s="43" t="s">
        <v>240</v>
      </c>
      <c r="C12" s="56" t="s">
        <v>241</v>
      </c>
      <c r="D12" s="37">
        <v>400000</v>
      </c>
      <c r="E12" s="37">
        <v>0</v>
      </c>
      <c r="F12" s="37">
        <v>0</v>
      </c>
    </row>
    <row r="13" spans="1:6" ht="27.6" hidden="1" x14ac:dyDescent="0.25">
      <c r="A13" s="43" t="s">
        <v>102</v>
      </c>
      <c r="B13" s="56" t="s">
        <v>243</v>
      </c>
      <c r="C13" s="56" t="s">
        <v>244</v>
      </c>
      <c r="D13" s="37">
        <v>1000000</v>
      </c>
      <c r="E13" s="37">
        <v>0</v>
      </c>
      <c r="F13" s="37">
        <v>0</v>
      </c>
    </row>
    <row r="14" spans="1:6" hidden="1" x14ac:dyDescent="0.25">
      <c r="A14" s="43" t="s">
        <v>102</v>
      </c>
      <c r="B14" s="43" t="s">
        <v>245</v>
      </c>
      <c r="C14" s="43" t="s">
        <v>246</v>
      </c>
      <c r="D14" s="37">
        <v>500000</v>
      </c>
      <c r="E14" s="37">
        <v>0</v>
      </c>
      <c r="F14" s="37">
        <v>0</v>
      </c>
    </row>
    <row r="15" spans="1:6" hidden="1" x14ac:dyDescent="0.25">
      <c r="A15" s="43" t="s">
        <v>102</v>
      </c>
      <c r="B15" s="43" t="s">
        <v>247</v>
      </c>
      <c r="C15" s="56" t="s">
        <v>248</v>
      </c>
      <c r="D15" s="37">
        <v>400000</v>
      </c>
      <c r="E15" s="37">
        <v>0</v>
      </c>
      <c r="F15" s="37">
        <v>0</v>
      </c>
    </row>
    <row r="16" spans="1:6" hidden="1" x14ac:dyDescent="0.25">
      <c r="A16" s="43" t="s">
        <v>102</v>
      </c>
      <c r="B16" s="43" t="s">
        <v>249</v>
      </c>
      <c r="C16" s="56" t="s">
        <v>250</v>
      </c>
      <c r="D16" s="37">
        <v>250000</v>
      </c>
      <c r="E16" s="37">
        <v>0</v>
      </c>
      <c r="F16" s="37">
        <v>0</v>
      </c>
    </row>
    <row r="17" spans="1:6" hidden="1" x14ac:dyDescent="0.25">
      <c r="A17" s="43" t="s">
        <v>102</v>
      </c>
      <c r="B17" s="43" t="s">
        <v>251</v>
      </c>
      <c r="C17" s="56" t="s">
        <v>252</v>
      </c>
      <c r="D17" s="37">
        <v>250000</v>
      </c>
      <c r="E17" s="37">
        <v>0</v>
      </c>
      <c r="F17" s="37">
        <v>0</v>
      </c>
    </row>
    <row r="18" spans="1:6" hidden="1" x14ac:dyDescent="0.25">
      <c r="A18" s="43" t="s">
        <v>102</v>
      </c>
      <c r="B18" s="43" t="s">
        <v>253</v>
      </c>
      <c r="C18" s="56" t="s">
        <v>254</v>
      </c>
      <c r="D18" s="37">
        <v>0</v>
      </c>
      <c r="E18" s="37">
        <v>600000</v>
      </c>
      <c r="F18" s="37">
        <v>0</v>
      </c>
    </row>
    <row r="19" spans="1:6" ht="27.6" hidden="1" x14ac:dyDescent="0.25">
      <c r="A19" s="43" t="s">
        <v>102</v>
      </c>
      <c r="B19" s="56" t="s">
        <v>255</v>
      </c>
      <c r="C19" s="56" t="s">
        <v>256</v>
      </c>
      <c r="D19" s="37">
        <v>1000000</v>
      </c>
      <c r="E19" s="37">
        <v>1000000</v>
      </c>
      <c r="F19" s="37">
        <v>0</v>
      </c>
    </row>
    <row r="20" spans="1:6" hidden="1" x14ac:dyDescent="0.25">
      <c r="A20" s="43" t="s">
        <v>102</v>
      </c>
      <c r="B20" s="43" t="s">
        <v>257</v>
      </c>
      <c r="C20" s="56" t="s">
        <v>259</v>
      </c>
      <c r="D20" s="37">
        <v>700000</v>
      </c>
      <c r="E20" s="37">
        <v>400000</v>
      </c>
      <c r="F20" s="37">
        <v>250000</v>
      </c>
    </row>
    <row r="21" spans="1:6" hidden="1" x14ac:dyDescent="0.25">
      <c r="A21" s="43" t="s">
        <v>102</v>
      </c>
      <c r="B21" s="18" t="s">
        <v>258</v>
      </c>
      <c r="C21" s="18" t="s">
        <v>260</v>
      </c>
      <c r="D21" s="37">
        <v>500000</v>
      </c>
      <c r="E21" s="37">
        <v>0</v>
      </c>
      <c r="F21" s="37">
        <v>0</v>
      </c>
    </row>
    <row r="22" spans="1:6" hidden="1" x14ac:dyDescent="0.25">
      <c r="A22" s="43" t="s">
        <v>103</v>
      </c>
      <c r="B22" s="42" t="s">
        <v>154</v>
      </c>
      <c r="C22" s="42" t="s">
        <v>154</v>
      </c>
      <c r="D22" s="37">
        <v>4000000</v>
      </c>
      <c r="E22" s="37">
        <v>0</v>
      </c>
      <c r="F22" s="37">
        <v>0</v>
      </c>
    </row>
    <row r="23" spans="1:6" hidden="1" x14ac:dyDescent="0.25">
      <c r="A23" s="18" t="s">
        <v>99</v>
      </c>
      <c r="B23" s="18" t="s">
        <v>135</v>
      </c>
      <c r="C23" s="18" t="s">
        <v>136</v>
      </c>
      <c r="D23" s="37">
        <v>0</v>
      </c>
      <c r="E23" s="37">
        <v>1000000</v>
      </c>
      <c r="F23" s="37">
        <v>0</v>
      </c>
    </row>
    <row r="24" spans="1:6" hidden="1" x14ac:dyDescent="0.25">
      <c r="A24" s="18" t="s">
        <v>99</v>
      </c>
      <c r="B24" s="18" t="s">
        <v>188</v>
      </c>
      <c r="C24" s="18" t="s">
        <v>36</v>
      </c>
      <c r="D24" s="37">
        <v>1500000</v>
      </c>
      <c r="E24" s="37">
        <v>1500000</v>
      </c>
      <c r="F24" s="37">
        <v>0</v>
      </c>
    </row>
    <row r="25" spans="1:6" hidden="1" x14ac:dyDescent="0.25">
      <c r="A25" s="18" t="s">
        <v>99</v>
      </c>
      <c r="B25" s="18" t="s">
        <v>37</v>
      </c>
      <c r="C25" s="18" t="s">
        <v>38</v>
      </c>
      <c r="D25" s="37">
        <v>5000000</v>
      </c>
      <c r="E25" s="37">
        <v>15000000</v>
      </c>
      <c r="F25" s="37">
        <v>0</v>
      </c>
    </row>
    <row r="26" spans="1:6" hidden="1" x14ac:dyDescent="0.25">
      <c r="A26" s="18" t="s">
        <v>99</v>
      </c>
      <c r="B26" s="18" t="s">
        <v>39</v>
      </c>
      <c r="C26" s="18" t="s">
        <v>40</v>
      </c>
      <c r="D26" s="37">
        <v>0</v>
      </c>
      <c r="E26" s="37">
        <v>3000000</v>
      </c>
      <c r="F26" s="37">
        <v>0</v>
      </c>
    </row>
    <row r="27" spans="1:6" x14ac:dyDescent="0.25">
      <c r="A27" s="18" t="s">
        <v>99</v>
      </c>
      <c r="B27" s="18" t="s">
        <v>41</v>
      </c>
      <c r="C27" s="18" t="s">
        <v>42</v>
      </c>
      <c r="D27" s="37">
        <v>7000000</v>
      </c>
      <c r="E27" s="37">
        <v>5500000</v>
      </c>
      <c r="F27" s="37">
        <v>5500000</v>
      </c>
    </row>
    <row r="28" spans="1:6" hidden="1" x14ac:dyDescent="0.25">
      <c r="A28" s="18" t="s">
        <v>99</v>
      </c>
      <c r="B28" s="18" t="s">
        <v>43</v>
      </c>
      <c r="C28" s="18" t="s">
        <v>44</v>
      </c>
      <c r="D28" s="37">
        <f>4500000-500000</f>
        <v>4000000</v>
      </c>
      <c r="E28" s="37">
        <v>4000000</v>
      </c>
      <c r="F28" s="37">
        <v>0</v>
      </c>
    </row>
    <row r="29" spans="1:6" hidden="1" x14ac:dyDescent="0.25">
      <c r="A29" s="18" t="s">
        <v>99</v>
      </c>
      <c r="B29" s="18" t="s">
        <v>45</v>
      </c>
      <c r="C29" s="18" t="s">
        <v>44</v>
      </c>
      <c r="D29" s="37">
        <v>0</v>
      </c>
      <c r="E29" s="37">
        <v>2000000</v>
      </c>
      <c r="F29" s="37">
        <v>0</v>
      </c>
    </row>
    <row r="30" spans="1:6" hidden="1" x14ac:dyDescent="0.25">
      <c r="A30" s="18" t="s">
        <v>99</v>
      </c>
      <c r="B30" s="18" t="s">
        <v>46</v>
      </c>
      <c r="C30" s="18" t="s">
        <v>46</v>
      </c>
      <c r="D30" s="37">
        <v>1000000</v>
      </c>
      <c r="E30" s="37">
        <v>0</v>
      </c>
      <c r="F30" s="37">
        <v>0</v>
      </c>
    </row>
    <row r="31" spans="1:6" hidden="1" x14ac:dyDescent="0.25">
      <c r="A31" s="18" t="s">
        <v>99</v>
      </c>
      <c r="B31" s="18" t="s">
        <v>49</v>
      </c>
      <c r="C31" s="18" t="s">
        <v>50</v>
      </c>
      <c r="D31" s="37">
        <v>500000</v>
      </c>
      <c r="E31" s="37">
        <v>500000</v>
      </c>
      <c r="F31" s="37">
        <v>500000</v>
      </c>
    </row>
    <row r="32" spans="1:6" hidden="1" x14ac:dyDescent="0.25">
      <c r="A32" s="18" t="s">
        <v>99</v>
      </c>
      <c r="B32" s="18" t="s">
        <v>51</v>
      </c>
      <c r="C32" s="18" t="s">
        <v>52</v>
      </c>
      <c r="D32" s="37">
        <v>500000</v>
      </c>
      <c r="E32" s="37">
        <v>0</v>
      </c>
      <c r="F32" s="37">
        <v>0</v>
      </c>
    </row>
    <row r="33" spans="1:6" hidden="1" x14ac:dyDescent="0.25">
      <c r="A33" s="18" t="s">
        <v>99</v>
      </c>
      <c r="B33" s="18" t="s">
        <v>53</v>
      </c>
      <c r="C33" s="18" t="s">
        <v>54</v>
      </c>
      <c r="D33" s="37">
        <v>2000000</v>
      </c>
      <c r="E33" s="37">
        <v>2000000</v>
      </c>
      <c r="F33" s="37">
        <v>3000000</v>
      </c>
    </row>
    <row r="34" spans="1:6" hidden="1" x14ac:dyDescent="0.25">
      <c r="A34" s="18" t="s">
        <v>99</v>
      </c>
      <c r="B34" s="18" t="s">
        <v>55</v>
      </c>
      <c r="C34" s="18" t="s">
        <v>54</v>
      </c>
      <c r="D34" s="37">
        <v>0</v>
      </c>
      <c r="E34" s="37">
        <v>2000000</v>
      </c>
      <c r="F34" s="37">
        <v>0</v>
      </c>
    </row>
    <row r="35" spans="1:6" hidden="1" x14ac:dyDescent="0.25">
      <c r="A35" s="18" t="s">
        <v>99</v>
      </c>
      <c r="B35" s="18" t="s">
        <v>56</v>
      </c>
      <c r="C35" s="42" t="s">
        <v>57</v>
      </c>
      <c r="D35" s="37">
        <v>0</v>
      </c>
      <c r="E35" s="37">
        <v>0</v>
      </c>
      <c r="F35" s="37">
        <v>1500000</v>
      </c>
    </row>
    <row r="36" spans="1:6" hidden="1" x14ac:dyDescent="0.25">
      <c r="A36" s="18" t="s">
        <v>99</v>
      </c>
      <c r="B36" s="18" t="s">
        <v>58</v>
      </c>
      <c r="C36" s="18" t="s">
        <v>59</v>
      </c>
      <c r="D36" s="37">
        <v>1000000</v>
      </c>
      <c r="E36" s="37">
        <v>0</v>
      </c>
      <c r="F36" s="37">
        <v>0</v>
      </c>
    </row>
    <row r="37" spans="1:6" hidden="1" x14ac:dyDescent="0.25">
      <c r="A37" s="18" t="s">
        <v>99</v>
      </c>
      <c r="B37" s="18" t="s">
        <v>60</v>
      </c>
      <c r="C37" s="18" t="s">
        <v>59</v>
      </c>
      <c r="D37" s="37">
        <v>2000000</v>
      </c>
      <c r="E37" s="37">
        <v>3000000</v>
      </c>
      <c r="F37" s="37">
        <v>0</v>
      </c>
    </row>
    <row r="38" spans="1:6" hidden="1" x14ac:dyDescent="0.25">
      <c r="A38" s="18" t="s">
        <v>99</v>
      </c>
      <c r="B38" s="18" t="s">
        <v>61</v>
      </c>
      <c r="C38" s="18" t="s">
        <v>62</v>
      </c>
      <c r="D38" s="37">
        <v>0</v>
      </c>
      <c r="E38" s="37">
        <v>2000000</v>
      </c>
      <c r="F38" s="37">
        <v>1000000</v>
      </c>
    </row>
    <row r="39" spans="1:6" hidden="1" x14ac:dyDescent="0.25">
      <c r="A39" s="18" t="s">
        <v>99</v>
      </c>
      <c r="B39" s="18" t="s">
        <v>63</v>
      </c>
      <c r="C39" s="18" t="s">
        <v>64</v>
      </c>
      <c r="D39" s="37">
        <v>0</v>
      </c>
      <c r="E39" s="37">
        <v>1500000</v>
      </c>
      <c r="F39" s="37">
        <v>0</v>
      </c>
    </row>
    <row r="40" spans="1:6" hidden="1" x14ac:dyDescent="0.25">
      <c r="A40" s="18" t="s">
        <v>99</v>
      </c>
      <c r="B40" s="18" t="s">
        <v>65</v>
      </c>
      <c r="C40" s="18" t="s">
        <v>66</v>
      </c>
      <c r="D40" s="37">
        <v>0</v>
      </c>
      <c r="E40" s="37">
        <v>500000</v>
      </c>
      <c r="F40" s="37">
        <v>1000000</v>
      </c>
    </row>
    <row r="41" spans="1:6" hidden="1" x14ac:dyDescent="0.25">
      <c r="A41" s="18" t="s">
        <v>99</v>
      </c>
      <c r="B41" s="18" t="s">
        <v>67</v>
      </c>
      <c r="C41" s="18" t="s">
        <v>68</v>
      </c>
      <c r="D41" s="37">
        <v>1000000</v>
      </c>
      <c r="E41" s="37">
        <v>1000000</v>
      </c>
      <c r="F41" s="37">
        <v>1000000</v>
      </c>
    </row>
    <row r="42" spans="1:6" hidden="1" x14ac:dyDescent="0.25">
      <c r="A42" s="18" t="s">
        <v>99</v>
      </c>
      <c r="B42" s="18" t="s">
        <v>69</v>
      </c>
      <c r="C42" s="18" t="s">
        <v>70</v>
      </c>
      <c r="D42" s="37">
        <v>1000000</v>
      </c>
      <c r="E42" s="37">
        <v>1000000</v>
      </c>
      <c r="F42" s="37">
        <v>0</v>
      </c>
    </row>
    <row r="43" spans="1:6" hidden="1" x14ac:dyDescent="0.25">
      <c r="A43" s="18" t="s">
        <v>99</v>
      </c>
      <c r="B43" s="18" t="s">
        <v>71</v>
      </c>
      <c r="C43" s="18" t="s">
        <v>72</v>
      </c>
      <c r="D43" s="37">
        <v>1000000</v>
      </c>
      <c r="E43" s="37">
        <v>0</v>
      </c>
      <c r="F43" s="37">
        <v>0</v>
      </c>
    </row>
    <row r="44" spans="1:6" hidden="1" x14ac:dyDescent="0.25">
      <c r="A44" s="18" t="s">
        <v>99</v>
      </c>
      <c r="B44" s="18" t="s">
        <v>73</v>
      </c>
      <c r="C44" s="18" t="s">
        <v>74</v>
      </c>
      <c r="D44" s="37">
        <v>0</v>
      </c>
      <c r="E44" s="37">
        <v>500000</v>
      </c>
      <c r="F44" s="37">
        <v>0</v>
      </c>
    </row>
    <row r="45" spans="1:6" hidden="1" x14ac:dyDescent="0.25">
      <c r="A45" s="18" t="s">
        <v>99</v>
      </c>
      <c r="B45" s="18" t="s">
        <v>75</v>
      </c>
      <c r="C45" s="18" t="s">
        <v>76</v>
      </c>
      <c r="D45" s="37">
        <f>4000000-1000000</f>
        <v>3000000</v>
      </c>
      <c r="E45" s="37">
        <v>1000000</v>
      </c>
      <c r="F45" s="37">
        <v>1000000</v>
      </c>
    </row>
    <row r="46" spans="1:6" x14ac:dyDescent="0.25">
      <c r="A46" s="18" t="s">
        <v>99</v>
      </c>
      <c r="B46" s="18" t="s">
        <v>77</v>
      </c>
      <c r="C46" s="18" t="s">
        <v>78</v>
      </c>
      <c r="D46" s="37">
        <v>0</v>
      </c>
      <c r="E46" s="37">
        <v>2000000</v>
      </c>
      <c r="F46" s="37">
        <v>2000000</v>
      </c>
    </row>
    <row r="47" spans="1:6" hidden="1" x14ac:dyDescent="0.25">
      <c r="A47" s="18" t="s">
        <v>99</v>
      </c>
      <c r="B47" s="18" t="s">
        <v>189</v>
      </c>
      <c r="C47" s="18" t="s">
        <v>80</v>
      </c>
      <c r="D47" s="37">
        <v>3000000</v>
      </c>
      <c r="E47" s="37">
        <v>0</v>
      </c>
      <c r="F47" s="37">
        <v>2000000</v>
      </c>
    </row>
    <row r="48" spans="1:6" hidden="1" x14ac:dyDescent="0.25">
      <c r="A48" s="18" t="s">
        <v>99</v>
      </c>
      <c r="B48" s="18" t="s">
        <v>81</v>
      </c>
      <c r="C48" s="18" t="s">
        <v>82</v>
      </c>
      <c r="D48" s="37">
        <v>0</v>
      </c>
      <c r="E48" s="37">
        <v>2000000</v>
      </c>
      <c r="F48" s="37">
        <v>0</v>
      </c>
    </row>
    <row r="49" spans="1:6" hidden="1" x14ac:dyDescent="0.25">
      <c r="A49" s="18" t="s">
        <v>99</v>
      </c>
      <c r="B49" s="18" t="s">
        <v>84</v>
      </c>
      <c r="C49" s="18" t="s">
        <v>85</v>
      </c>
      <c r="D49" s="37">
        <v>0</v>
      </c>
      <c r="E49" s="37">
        <v>1000000</v>
      </c>
      <c r="F49" s="37">
        <v>0</v>
      </c>
    </row>
    <row r="50" spans="1:6" hidden="1" x14ac:dyDescent="0.25">
      <c r="A50" s="18" t="s">
        <v>99</v>
      </c>
      <c r="B50" s="18" t="s">
        <v>86</v>
      </c>
      <c r="C50" s="18" t="s">
        <v>85</v>
      </c>
      <c r="D50" s="37">
        <v>0</v>
      </c>
      <c r="E50" s="37">
        <v>1000000</v>
      </c>
      <c r="F50" s="37">
        <v>0</v>
      </c>
    </row>
    <row r="51" spans="1:6" hidden="1" x14ac:dyDescent="0.25">
      <c r="A51" s="18" t="s">
        <v>99</v>
      </c>
      <c r="B51" s="18" t="s">
        <v>87</v>
      </c>
      <c r="C51" s="18" t="s">
        <v>85</v>
      </c>
      <c r="D51" s="37">
        <v>0</v>
      </c>
      <c r="E51" s="37">
        <v>1000000</v>
      </c>
      <c r="F51" s="37">
        <v>0</v>
      </c>
    </row>
    <row r="52" spans="1:6" hidden="1" x14ac:dyDescent="0.25">
      <c r="A52" s="18" t="s">
        <v>99</v>
      </c>
      <c r="B52" s="18" t="s">
        <v>88</v>
      </c>
      <c r="C52" s="18" t="s">
        <v>85</v>
      </c>
      <c r="D52" s="37">
        <v>0</v>
      </c>
      <c r="E52" s="37">
        <v>1000000</v>
      </c>
      <c r="F52" s="37">
        <v>1000000</v>
      </c>
    </row>
    <row r="53" spans="1:6" hidden="1" x14ac:dyDescent="0.25">
      <c r="A53" s="18" t="s">
        <v>99</v>
      </c>
      <c r="B53" s="18" t="s">
        <v>89</v>
      </c>
      <c r="C53" s="18" t="s">
        <v>85</v>
      </c>
      <c r="D53" s="37">
        <v>0</v>
      </c>
      <c r="E53" s="37">
        <v>0</v>
      </c>
      <c r="F53" s="37">
        <v>1000000</v>
      </c>
    </row>
    <row r="54" spans="1:6" hidden="1" x14ac:dyDescent="0.25">
      <c r="A54" s="18" t="s">
        <v>99</v>
      </c>
      <c r="B54" s="18" t="s">
        <v>90</v>
      </c>
      <c r="C54" s="18" t="s">
        <v>90</v>
      </c>
      <c r="D54" s="37">
        <v>1000000</v>
      </c>
      <c r="E54" s="37">
        <v>1000000</v>
      </c>
      <c r="F54" s="37">
        <v>0</v>
      </c>
    </row>
    <row r="55" spans="1:6" hidden="1" x14ac:dyDescent="0.25">
      <c r="A55" s="18" t="s">
        <v>99</v>
      </c>
      <c r="B55" s="18" t="s">
        <v>137</v>
      </c>
      <c r="C55" s="18" t="s">
        <v>83</v>
      </c>
      <c r="D55" s="37">
        <v>0</v>
      </c>
      <c r="E55" s="37">
        <v>0</v>
      </c>
      <c r="F55" s="37">
        <v>1500000</v>
      </c>
    </row>
    <row r="56" spans="1:6" hidden="1" x14ac:dyDescent="0.25">
      <c r="A56" s="18" t="s">
        <v>99</v>
      </c>
      <c r="B56" s="18" t="s">
        <v>138</v>
      </c>
      <c r="C56" s="18" t="s">
        <v>139</v>
      </c>
      <c r="D56" s="37">
        <v>0</v>
      </c>
      <c r="E56" s="37">
        <v>1000000</v>
      </c>
      <c r="F56" s="37">
        <v>0</v>
      </c>
    </row>
    <row r="57" spans="1:6" hidden="1" x14ac:dyDescent="0.25">
      <c r="A57" s="18" t="s">
        <v>99</v>
      </c>
      <c r="B57" s="18" t="s">
        <v>140</v>
      </c>
      <c r="C57" s="18" t="s">
        <v>85</v>
      </c>
      <c r="D57" s="37">
        <v>0</v>
      </c>
      <c r="E57" s="37">
        <v>0</v>
      </c>
      <c r="F57" s="37">
        <v>1000000</v>
      </c>
    </row>
    <row r="58" spans="1:6" hidden="1" x14ac:dyDescent="0.25">
      <c r="A58" s="18" t="s">
        <v>99</v>
      </c>
      <c r="B58" s="18" t="s">
        <v>141</v>
      </c>
      <c r="C58" s="18" t="s">
        <v>85</v>
      </c>
      <c r="D58" s="37">
        <v>0</v>
      </c>
      <c r="E58" s="37">
        <v>1000000</v>
      </c>
      <c r="F58" s="37">
        <v>0</v>
      </c>
    </row>
    <row r="59" spans="1:6" hidden="1" x14ac:dyDescent="0.25">
      <c r="A59" s="18" t="s">
        <v>99</v>
      </c>
      <c r="B59" s="18" t="s">
        <v>183</v>
      </c>
      <c r="C59" s="18" t="s">
        <v>183</v>
      </c>
      <c r="D59" s="37">
        <v>2000000</v>
      </c>
      <c r="E59" s="37">
        <v>0</v>
      </c>
      <c r="F59" s="37">
        <v>0</v>
      </c>
    </row>
    <row r="60" spans="1:6" hidden="1" x14ac:dyDescent="0.25">
      <c r="A60" s="18" t="s">
        <v>99</v>
      </c>
      <c r="B60" s="18" t="s">
        <v>142</v>
      </c>
      <c r="C60" s="18" t="s">
        <v>85</v>
      </c>
      <c r="D60" s="37">
        <v>0</v>
      </c>
      <c r="E60" s="37">
        <v>0</v>
      </c>
      <c r="F60" s="37">
        <v>1000000</v>
      </c>
    </row>
    <row r="61" spans="1:6" hidden="1" x14ac:dyDescent="0.25">
      <c r="A61" s="18" t="s">
        <v>99</v>
      </c>
      <c r="B61" s="18" t="s">
        <v>92</v>
      </c>
      <c r="C61" s="18" t="s">
        <v>85</v>
      </c>
      <c r="D61" s="37">
        <v>0</v>
      </c>
      <c r="E61" s="37">
        <v>1000000</v>
      </c>
      <c r="F61" s="37">
        <v>0</v>
      </c>
    </row>
    <row r="62" spans="1:6" hidden="1" x14ac:dyDescent="0.25">
      <c r="A62" s="18" t="s">
        <v>99</v>
      </c>
      <c r="B62" s="18" t="s">
        <v>95</v>
      </c>
      <c r="C62" s="18" t="s">
        <v>96</v>
      </c>
      <c r="D62" s="37">
        <v>1000000</v>
      </c>
      <c r="E62" s="37">
        <v>1000000</v>
      </c>
      <c r="F62" s="37">
        <v>0</v>
      </c>
    </row>
    <row r="63" spans="1:6" hidden="1" x14ac:dyDescent="0.25">
      <c r="A63" s="18" t="s">
        <v>99</v>
      </c>
      <c r="B63" s="18" t="s">
        <v>143</v>
      </c>
      <c r="C63" s="18" t="s">
        <v>144</v>
      </c>
      <c r="D63" s="37">
        <v>0</v>
      </c>
      <c r="E63" s="37">
        <v>0</v>
      </c>
      <c r="F63" s="37">
        <v>2000000</v>
      </c>
    </row>
    <row r="64" spans="1:6" hidden="1" x14ac:dyDescent="0.25">
      <c r="A64" s="18" t="s">
        <v>99</v>
      </c>
      <c r="B64" s="18" t="s">
        <v>97</v>
      </c>
      <c r="C64" s="18" t="s">
        <v>98</v>
      </c>
      <c r="D64" s="37">
        <v>500000</v>
      </c>
      <c r="E64" s="37">
        <v>500000</v>
      </c>
      <c r="F64" s="37">
        <v>500000</v>
      </c>
    </row>
    <row r="65" spans="1:6" hidden="1" x14ac:dyDescent="0.25">
      <c r="A65" s="43" t="s">
        <v>99</v>
      </c>
      <c r="B65" s="43" t="s">
        <v>190</v>
      </c>
      <c r="C65" s="43" t="s">
        <v>190</v>
      </c>
      <c r="D65" s="37">
        <f>5000000+5000000</f>
        <v>10000000</v>
      </c>
      <c r="E65" s="37">
        <v>0</v>
      </c>
      <c r="F65" s="37">
        <v>0</v>
      </c>
    </row>
    <row r="66" spans="1:6" hidden="1" x14ac:dyDescent="0.25">
      <c r="A66" s="43" t="s">
        <v>99</v>
      </c>
      <c r="B66" s="43" t="s">
        <v>191</v>
      </c>
      <c r="C66" s="43" t="s">
        <v>139</v>
      </c>
      <c r="D66" s="37">
        <v>0</v>
      </c>
      <c r="E66" s="37">
        <v>0</v>
      </c>
      <c r="F66" s="57">
        <v>2000000</v>
      </c>
    </row>
    <row r="67" spans="1:6" hidden="1" x14ac:dyDescent="0.25">
      <c r="A67" s="43" t="s">
        <v>99</v>
      </c>
      <c r="B67" s="43" t="s">
        <v>192</v>
      </c>
      <c r="C67" s="43" t="s">
        <v>193</v>
      </c>
      <c r="D67" s="37">
        <v>0</v>
      </c>
      <c r="E67" s="37">
        <v>0</v>
      </c>
      <c r="F67" s="57">
        <v>1000000</v>
      </c>
    </row>
    <row r="68" spans="1:6" hidden="1" x14ac:dyDescent="0.25">
      <c r="A68" s="43" t="s">
        <v>99</v>
      </c>
      <c r="B68" s="43" t="s">
        <v>194</v>
      </c>
      <c r="C68" s="56" t="s">
        <v>195</v>
      </c>
      <c r="D68" s="57">
        <v>0</v>
      </c>
      <c r="E68" s="57">
        <v>3500000</v>
      </c>
      <c r="F68" s="37">
        <v>0</v>
      </c>
    </row>
    <row r="69" spans="1:6" hidden="1" x14ac:dyDescent="0.25">
      <c r="A69" s="43" t="s">
        <v>99</v>
      </c>
      <c r="B69" s="43" t="s">
        <v>196</v>
      </c>
      <c r="C69" s="56" t="s">
        <v>196</v>
      </c>
      <c r="D69" s="37">
        <v>0</v>
      </c>
      <c r="E69" s="37">
        <v>0</v>
      </c>
      <c r="F69" s="57">
        <v>2000000</v>
      </c>
    </row>
    <row r="70" spans="1:6" hidden="1" x14ac:dyDescent="0.25">
      <c r="A70" s="43" t="s">
        <v>99</v>
      </c>
      <c r="B70" s="43" t="s">
        <v>197</v>
      </c>
      <c r="C70" s="43" t="s">
        <v>198</v>
      </c>
      <c r="D70" s="57">
        <f>1500000-500000</f>
        <v>1000000</v>
      </c>
      <c r="E70" s="57">
        <v>1500000</v>
      </c>
      <c r="F70" s="57">
        <v>1500000</v>
      </c>
    </row>
    <row r="71" spans="1:6" hidden="1" x14ac:dyDescent="0.25">
      <c r="A71" s="43" t="s">
        <v>99</v>
      </c>
      <c r="B71" s="43" t="s">
        <v>199</v>
      </c>
      <c r="C71" s="43" t="s">
        <v>139</v>
      </c>
      <c r="D71" s="37">
        <v>0</v>
      </c>
      <c r="E71" s="37">
        <v>0</v>
      </c>
      <c r="F71" s="57">
        <v>2000000</v>
      </c>
    </row>
    <row r="72" spans="1:6" hidden="1" x14ac:dyDescent="0.25">
      <c r="A72" s="43" t="s">
        <v>99</v>
      </c>
      <c r="B72" s="43" t="s">
        <v>200</v>
      </c>
      <c r="C72" s="43" t="s">
        <v>139</v>
      </c>
      <c r="D72" s="37">
        <v>0</v>
      </c>
      <c r="E72" s="37">
        <v>0</v>
      </c>
      <c r="F72" s="57">
        <v>2000000</v>
      </c>
    </row>
    <row r="73" spans="1:6" hidden="1" x14ac:dyDescent="0.25">
      <c r="A73" s="43" t="s">
        <v>99</v>
      </c>
      <c r="B73" s="43" t="s">
        <v>201</v>
      </c>
      <c r="C73" s="43" t="s">
        <v>139</v>
      </c>
      <c r="D73" s="37">
        <v>0</v>
      </c>
      <c r="E73" s="37">
        <v>0</v>
      </c>
      <c r="F73" s="57">
        <v>1000000</v>
      </c>
    </row>
    <row r="74" spans="1:6" hidden="1" x14ac:dyDescent="0.25">
      <c r="A74" s="43" t="s">
        <v>99</v>
      </c>
      <c r="B74" s="43" t="s">
        <v>202</v>
      </c>
      <c r="C74" s="43" t="s">
        <v>139</v>
      </c>
      <c r="D74" s="37">
        <v>0</v>
      </c>
      <c r="E74" s="37">
        <v>0</v>
      </c>
      <c r="F74" s="57">
        <v>1000000</v>
      </c>
    </row>
    <row r="75" spans="1:6" hidden="1" x14ac:dyDescent="0.25">
      <c r="A75" s="43" t="s">
        <v>99</v>
      </c>
      <c r="B75" s="43" t="s">
        <v>203</v>
      </c>
      <c r="C75" s="43" t="s">
        <v>139</v>
      </c>
      <c r="D75" s="37">
        <v>0</v>
      </c>
      <c r="E75" s="57">
        <v>2000000</v>
      </c>
      <c r="F75" s="57">
        <v>2000000</v>
      </c>
    </row>
    <row r="76" spans="1:6" hidden="1" x14ac:dyDescent="0.25">
      <c r="A76" s="43" t="s">
        <v>99</v>
      </c>
      <c r="B76" s="43" t="s">
        <v>204</v>
      </c>
      <c r="C76" s="43" t="s">
        <v>205</v>
      </c>
      <c r="D76" s="37">
        <v>0</v>
      </c>
      <c r="E76" s="57">
        <v>10000000</v>
      </c>
      <c r="F76" s="57">
        <v>4000000</v>
      </c>
    </row>
    <row r="77" spans="1:6" hidden="1" x14ac:dyDescent="0.25">
      <c r="A77" s="43" t="s">
        <v>99</v>
      </c>
      <c r="B77" s="43" t="s">
        <v>206</v>
      </c>
      <c r="C77" s="43" t="s">
        <v>207</v>
      </c>
      <c r="D77" s="37">
        <v>0</v>
      </c>
      <c r="E77" s="57">
        <v>4000000</v>
      </c>
      <c r="F77" s="57">
        <v>3000000</v>
      </c>
    </row>
    <row r="78" spans="1:6" hidden="1" x14ac:dyDescent="0.25">
      <c r="A78" s="43" t="s">
        <v>99</v>
      </c>
      <c r="B78" s="43" t="s">
        <v>208</v>
      </c>
      <c r="C78" s="43" t="s">
        <v>208</v>
      </c>
      <c r="D78" s="37">
        <v>0</v>
      </c>
      <c r="E78" s="57">
        <v>3000000</v>
      </c>
      <c r="F78" s="37">
        <v>0</v>
      </c>
    </row>
    <row r="79" spans="1:6" hidden="1" x14ac:dyDescent="0.25">
      <c r="A79" s="43" t="s">
        <v>99</v>
      </c>
      <c r="B79" s="43" t="s">
        <v>209</v>
      </c>
      <c r="C79" s="43" t="s">
        <v>209</v>
      </c>
      <c r="D79" s="37">
        <v>0</v>
      </c>
      <c r="E79" s="57">
        <v>3000000</v>
      </c>
      <c r="F79" s="37">
        <v>0</v>
      </c>
    </row>
    <row r="80" spans="1:6" hidden="1" x14ac:dyDescent="0.25">
      <c r="A80" s="43" t="s">
        <v>99</v>
      </c>
      <c r="B80" s="43" t="s">
        <v>210</v>
      </c>
      <c r="C80" s="43" t="s">
        <v>211</v>
      </c>
      <c r="D80" s="37">
        <v>0</v>
      </c>
      <c r="E80" s="57">
        <v>6000000</v>
      </c>
      <c r="F80" s="37">
        <v>0</v>
      </c>
    </row>
    <row r="81" spans="1:6" hidden="1" x14ac:dyDescent="0.25">
      <c r="A81" s="43" t="s">
        <v>99</v>
      </c>
      <c r="B81" s="43" t="s">
        <v>212</v>
      </c>
      <c r="C81" s="43" t="s">
        <v>212</v>
      </c>
      <c r="D81" s="37">
        <v>0</v>
      </c>
      <c r="E81" s="37">
        <v>0</v>
      </c>
      <c r="F81" s="57">
        <v>1000000</v>
      </c>
    </row>
    <row r="82" spans="1:6" hidden="1" x14ac:dyDescent="0.25">
      <c r="A82" s="43" t="s">
        <v>99</v>
      </c>
      <c r="B82" s="43" t="s">
        <v>213</v>
      </c>
      <c r="C82" s="43" t="s">
        <v>213</v>
      </c>
      <c r="D82" s="37">
        <v>0</v>
      </c>
      <c r="E82" s="37">
        <v>0</v>
      </c>
      <c r="F82" s="57">
        <v>1000000</v>
      </c>
    </row>
    <row r="83" spans="1:6" hidden="1" x14ac:dyDescent="0.25">
      <c r="A83" s="43" t="s">
        <v>99</v>
      </c>
      <c r="B83" s="43" t="s">
        <v>214</v>
      </c>
      <c r="C83" s="43" t="s">
        <v>214</v>
      </c>
      <c r="D83" s="37">
        <v>2000000</v>
      </c>
      <c r="E83" s="57">
        <v>2000000</v>
      </c>
      <c r="F83" s="37">
        <v>0</v>
      </c>
    </row>
    <row r="84" spans="1:6" hidden="1" x14ac:dyDescent="0.25">
      <c r="A84" s="43" t="s">
        <v>99</v>
      </c>
      <c r="B84" s="43" t="s">
        <v>215</v>
      </c>
      <c r="C84" s="43" t="s">
        <v>215</v>
      </c>
      <c r="D84" s="37">
        <v>0</v>
      </c>
      <c r="E84" s="57">
        <v>2000000</v>
      </c>
      <c r="F84" s="37">
        <v>0</v>
      </c>
    </row>
    <row r="85" spans="1:6" hidden="1" x14ac:dyDescent="0.25">
      <c r="A85" s="43" t="s">
        <v>99</v>
      </c>
      <c r="B85" s="43" t="s">
        <v>216</v>
      </c>
      <c r="C85" s="43" t="s">
        <v>66</v>
      </c>
      <c r="D85" s="37">
        <f>1000000-500000</f>
        <v>500000</v>
      </c>
      <c r="E85" s="57">
        <v>500000</v>
      </c>
      <c r="F85" s="57">
        <v>500000</v>
      </c>
    </row>
    <row r="86" spans="1:6" ht="14.4" hidden="1" customHeight="1" x14ac:dyDescent="0.25">
      <c r="A86" s="43" t="s">
        <v>99</v>
      </c>
      <c r="B86" s="43" t="s">
        <v>217</v>
      </c>
      <c r="C86" s="43" t="s">
        <v>217</v>
      </c>
      <c r="D86" s="37">
        <v>0</v>
      </c>
      <c r="E86" s="37">
        <v>0</v>
      </c>
      <c r="F86" s="57">
        <v>3000000</v>
      </c>
    </row>
    <row r="87" spans="1:6" hidden="1" x14ac:dyDescent="0.25">
      <c r="A87" s="43" t="s">
        <v>99</v>
      </c>
      <c r="B87" s="43" t="s">
        <v>218</v>
      </c>
      <c r="C87" s="43" t="s">
        <v>219</v>
      </c>
      <c r="D87" s="37">
        <v>1000000</v>
      </c>
      <c r="E87" s="57">
        <v>1000000</v>
      </c>
      <c r="F87" s="57">
        <v>1000000</v>
      </c>
    </row>
    <row r="88" spans="1:6" hidden="1" x14ac:dyDescent="0.25">
      <c r="A88" s="43" t="s">
        <v>99</v>
      </c>
      <c r="B88" s="43" t="s">
        <v>220</v>
      </c>
      <c r="C88" s="43" t="s">
        <v>221</v>
      </c>
      <c r="D88" s="37">
        <v>0</v>
      </c>
      <c r="E88" s="37">
        <v>1000000</v>
      </c>
      <c r="F88" s="37">
        <v>0</v>
      </c>
    </row>
    <row r="89" spans="1:6" x14ac:dyDescent="0.25">
      <c r="A89" s="43" t="s">
        <v>99</v>
      </c>
      <c r="B89" s="43" t="s">
        <v>222</v>
      </c>
      <c r="C89" s="43" t="s">
        <v>222</v>
      </c>
      <c r="D89" s="37">
        <v>0</v>
      </c>
      <c r="E89" s="37">
        <v>3000000</v>
      </c>
      <c r="F89" s="37">
        <v>0</v>
      </c>
    </row>
    <row r="90" spans="1:6" hidden="1" x14ac:dyDescent="0.25">
      <c r="A90" s="43" t="s">
        <v>99</v>
      </c>
      <c r="B90" s="43" t="s">
        <v>223</v>
      </c>
      <c r="C90" s="43" t="s">
        <v>223</v>
      </c>
      <c r="D90" s="37">
        <v>0</v>
      </c>
      <c r="E90" s="37">
        <v>1000000</v>
      </c>
      <c r="F90" s="37">
        <v>1000000</v>
      </c>
    </row>
    <row r="91" spans="1:6" hidden="1" x14ac:dyDescent="0.25">
      <c r="A91" s="43" t="s">
        <v>99</v>
      </c>
      <c r="B91" s="43" t="s">
        <v>224</v>
      </c>
      <c r="C91" s="43" t="s">
        <v>224</v>
      </c>
      <c r="D91" s="37">
        <v>0</v>
      </c>
      <c r="E91" s="37">
        <v>1000000</v>
      </c>
      <c r="F91" s="37">
        <v>1000000</v>
      </c>
    </row>
    <row r="92" spans="1:6" hidden="1" x14ac:dyDescent="0.25">
      <c r="A92" s="43" t="s">
        <v>99</v>
      </c>
      <c r="B92" s="43" t="s">
        <v>225</v>
      </c>
      <c r="C92" s="56" t="s">
        <v>225</v>
      </c>
      <c r="D92" s="37">
        <v>0</v>
      </c>
      <c r="E92" s="37">
        <v>3000000</v>
      </c>
      <c r="F92" s="37">
        <v>0</v>
      </c>
    </row>
    <row r="93" spans="1:6" hidden="1" x14ac:dyDescent="0.25">
      <c r="A93" s="43" t="s">
        <v>99</v>
      </c>
      <c r="B93" s="43" t="s">
        <v>226</v>
      </c>
      <c r="C93" s="56" t="s">
        <v>226</v>
      </c>
      <c r="D93" s="37">
        <v>0</v>
      </c>
      <c r="E93" s="37">
        <v>2000000</v>
      </c>
      <c r="F93" s="37">
        <v>0</v>
      </c>
    </row>
    <row r="94" spans="1:6" hidden="1" x14ac:dyDescent="0.25">
      <c r="A94" s="43" t="s">
        <v>34</v>
      </c>
      <c r="B94" s="42" t="s">
        <v>107</v>
      </c>
      <c r="C94" s="42" t="s">
        <v>108</v>
      </c>
      <c r="D94" s="37">
        <v>7000000</v>
      </c>
      <c r="E94" s="37">
        <v>0</v>
      </c>
      <c r="F94" s="37">
        <v>0</v>
      </c>
    </row>
    <row r="95" spans="1:6" hidden="1" x14ac:dyDescent="0.25">
      <c r="A95" s="43" t="s">
        <v>34</v>
      </c>
      <c r="B95" s="42" t="s">
        <v>268</v>
      </c>
      <c r="C95" s="42" t="s">
        <v>269</v>
      </c>
      <c r="D95" s="37">
        <v>7000000</v>
      </c>
      <c r="E95" s="37">
        <v>0</v>
      </c>
      <c r="F95" s="37">
        <v>0</v>
      </c>
    </row>
    <row r="96" spans="1:6" hidden="1" x14ac:dyDescent="0.25">
      <c r="A96" s="43" t="s">
        <v>34</v>
      </c>
      <c r="B96" s="42" t="s">
        <v>270</v>
      </c>
      <c r="C96" s="42" t="s">
        <v>271</v>
      </c>
      <c r="D96" s="37">
        <v>3600000</v>
      </c>
      <c r="E96" s="37">
        <v>0</v>
      </c>
      <c r="F96" s="37">
        <v>0</v>
      </c>
    </row>
    <row r="97" spans="1:6" ht="27.6" hidden="1" x14ac:dyDescent="0.25">
      <c r="A97" s="43" t="s">
        <v>34</v>
      </c>
      <c r="B97" s="42" t="s">
        <v>272</v>
      </c>
      <c r="C97" s="42" t="s">
        <v>273</v>
      </c>
      <c r="D97" s="37">
        <v>6700000</v>
      </c>
      <c r="E97" s="37">
        <v>0</v>
      </c>
      <c r="F97" s="37">
        <v>0</v>
      </c>
    </row>
    <row r="98" spans="1:6" ht="27.6" hidden="1" x14ac:dyDescent="0.25">
      <c r="A98" s="43" t="s">
        <v>34</v>
      </c>
      <c r="B98" s="42" t="s">
        <v>274</v>
      </c>
      <c r="C98" s="42" t="s">
        <v>275</v>
      </c>
      <c r="D98" s="37">
        <v>5500000</v>
      </c>
      <c r="E98" s="37">
        <v>0</v>
      </c>
      <c r="F98" s="37">
        <v>0</v>
      </c>
    </row>
    <row r="99" spans="1:6" hidden="1" x14ac:dyDescent="0.25">
      <c r="A99" s="43" t="s">
        <v>34</v>
      </c>
      <c r="B99" s="42" t="s">
        <v>276</v>
      </c>
      <c r="C99" s="42" t="s">
        <v>277</v>
      </c>
      <c r="D99" s="37">
        <v>5200000</v>
      </c>
      <c r="E99" s="37">
        <v>0</v>
      </c>
      <c r="F99" s="37">
        <v>0</v>
      </c>
    </row>
    <row r="100" spans="1:6" ht="27.6" hidden="1" x14ac:dyDescent="0.25">
      <c r="A100" s="43" t="s">
        <v>34</v>
      </c>
      <c r="B100" s="42" t="s">
        <v>278</v>
      </c>
      <c r="C100" s="42" t="s">
        <v>279</v>
      </c>
      <c r="D100" s="37">
        <v>5000000</v>
      </c>
      <c r="E100" s="37">
        <v>0</v>
      </c>
      <c r="F100" s="37">
        <v>0</v>
      </c>
    </row>
    <row r="101" spans="1:6" hidden="1" x14ac:dyDescent="0.25">
      <c r="A101" s="43" t="s">
        <v>34</v>
      </c>
      <c r="B101" s="42" t="s">
        <v>280</v>
      </c>
      <c r="C101" s="42" t="s">
        <v>281</v>
      </c>
      <c r="D101" s="37">
        <v>0</v>
      </c>
      <c r="E101" s="37">
        <v>7000000</v>
      </c>
      <c r="F101" s="37">
        <v>0</v>
      </c>
    </row>
    <row r="102" spans="1:6" hidden="1" x14ac:dyDescent="0.25">
      <c r="A102" s="43" t="s">
        <v>34</v>
      </c>
      <c r="B102" s="42" t="s">
        <v>121</v>
      </c>
      <c r="C102" s="42" t="s">
        <v>122</v>
      </c>
      <c r="D102" s="37">
        <f>1500000-500000</f>
        <v>1000000</v>
      </c>
      <c r="E102" s="37">
        <v>0</v>
      </c>
      <c r="F102" s="37">
        <v>0</v>
      </c>
    </row>
    <row r="103" spans="1:6" hidden="1" x14ac:dyDescent="0.25">
      <c r="A103" s="43" t="s">
        <v>34</v>
      </c>
      <c r="B103" s="42" t="s">
        <v>123</v>
      </c>
      <c r="C103" s="42" t="s">
        <v>122</v>
      </c>
      <c r="D103" s="37">
        <f>1500000-500000</f>
        <v>1000000</v>
      </c>
      <c r="E103" s="37">
        <v>0</v>
      </c>
      <c r="F103" s="37">
        <v>0</v>
      </c>
    </row>
    <row r="104" spans="1:6" hidden="1" x14ac:dyDescent="0.25">
      <c r="A104" s="43" t="s">
        <v>34</v>
      </c>
      <c r="B104" s="42" t="s">
        <v>125</v>
      </c>
      <c r="C104" s="42" t="s">
        <v>126</v>
      </c>
      <c r="D104" s="37">
        <v>0</v>
      </c>
      <c r="E104" s="37">
        <v>4300000</v>
      </c>
      <c r="F104" s="37">
        <v>4300000</v>
      </c>
    </row>
    <row r="105" spans="1:6" ht="14.4" hidden="1" x14ac:dyDescent="0.3">
      <c r="A105" s="60" t="s">
        <v>34</v>
      </c>
      <c r="B105" s="58" t="s">
        <v>359</v>
      </c>
      <c r="C105" s="59" t="s">
        <v>360</v>
      </c>
      <c r="D105" s="37">
        <v>2000000</v>
      </c>
      <c r="E105" s="37">
        <v>0</v>
      </c>
      <c r="F105" s="37">
        <v>0</v>
      </c>
    </row>
    <row r="106" spans="1:6" hidden="1" x14ac:dyDescent="0.25">
      <c r="A106" s="43" t="s">
        <v>34</v>
      </c>
      <c r="B106" s="42" t="s">
        <v>330</v>
      </c>
      <c r="C106" s="42" t="s">
        <v>331</v>
      </c>
      <c r="D106" s="37">
        <v>3900000</v>
      </c>
      <c r="E106" s="37">
        <v>0</v>
      </c>
      <c r="F106" s="37">
        <v>0</v>
      </c>
    </row>
    <row r="107" spans="1:6" hidden="1" x14ac:dyDescent="0.25">
      <c r="A107" s="43" t="s">
        <v>34</v>
      </c>
      <c r="B107" s="42" t="s">
        <v>332</v>
      </c>
      <c r="C107" s="42" t="s">
        <v>333</v>
      </c>
      <c r="D107" s="37">
        <f>2000000-1000000</f>
        <v>1000000</v>
      </c>
      <c r="E107" s="37">
        <v>0</v>
      </c>
      <c r="F107" s="37">
        <v>0</v>
      </c>
    </row>
    <row r="108" spans="1:6" hidden="1" x14ac:dyDescent="0.25">
      <c r="A108" s="43" t="s">
        <v>34</v>
      </c>
      <c r="B108" s="42" t="s">
        <v>334</v>
      </c>
      <c r="C108" s="42" t="s">
        <v>335</v>
      </c>
      <c r="D108" s="37">
        <v>500000</v>
      </c>
      <c r="E108" s="37">
        <v>0</v>
      </c>
      <c r="F108" s="37">
        <v>0</v>
      </c>
    </row>
    <row r="109" spans="1:6" hidden="1" x14ac:dyDescent="0.25">
      <c r="A109" s="43" t="s">
        <v>34</v>
      </c>
      <c r="B109" s="42" t="s">
        <v>336</v>
      </c>
      <c r="C109" s="42" t="s">
        <v>337</v>
      </c>
      <c r="D109" s="37">
        <v>0</v>
      </c>
      <c r="E109" s="37">
        <v>2000000</v>
      </c>
      <c r="F109" s="37">
        <v>0</v>
      </c>
    </row>
    <row r="110" spans="1:6" hidden="1" x14ac:dyDescent="0.25">
      <c r="A110" s="43" t="s">
        <v>34</v>
      </c>
      <c r="B110" s="42" t="s">
        <v>338</v>
      </c>
      <c r="C110" s="42" t="s">
        <v>339</v>
      </c>
      <c r="D110" s="37">
        <v>0</v>
      </c>
      <c r="E110" s="37">
        <v>2000000</v>
      </c>
      <c r="F110" s="37">
        <v>0</v>
      </c>
    </row>
    <row r="111" spans="1:6" hidden="1" x14ac:dyDescent="0.25">
      <c r="A111" s="43" t="s">
        <v>34</v>
      </c>
      <c r="B111" s="42" t="s">
        <v>341</v>
      </c>
      <c r="C111" s="42" t="s">
        <v>340</v>
      </c>
      <c r="D111" s="37">
        <v>0</v>
      </c>
      <c r="E111" s="37">
        <v>500000</v>
      </c>
      <c r="F111" s="37">
        <v>0</v>
      </c>
    </row>
    <row r="112" spans="1:6" hidden="1" x14ac:dyDescent="0.25">
      <c r="A112" s="43" t="s">
        <v>34</v>
      </c>
      <c r="B112" s="42" t="s">
        <v>342</v>
      </c>
      <c r="C112" s="42" t="s">
        <v>343</v>
      </c>
      <c r="D112" s="37">
        <v>0</v>
      </c>
      <c r="E112" s="37">
        <v>0</v>
      </c>
      <c r="F112" s="37">
        <v>1500000</v>
      </c>
    </row>
    <row r="113" spans="1:6" hidden="1" x14ac:dyDescent="0.25">
      <c r="A113" s="43" t="s">
        <v>34</v>
      </c>
      <c r="B113" s="42" t="s">
        <v>344</v>
      </c>
      <c r="C113" s="42" t="s">
        <v>344</v>
      </c>
      <c r="D113" s="37">
        <v>4000000</v>
      </c>
      <c r="E113" s="37">
        <v>0</v>
      </c>
      <c r="F113" s="37">
        <v>0</v>
      </c>
    </row>
    <row r="114" spans="1:6" hidden="1" x14ac:dyDescent="0.25">
      <c r="A114" s="43" t="s">
        <v>34</v>
      </c>
      <c r="B114" s="42" t="s">
        <v>345</v>
      </c>
      <c r="C114" s="42" t="s">
        <v>346</v>
      </c>
      <c r="D114" s="37">
        <v>3000000</v>
      </c>
      <c r="E114" s="37">
        <v>5000000</v>
      </c>
      <c r="F114" s="37">
        <v>6000000</v>
      </c>
    </row>
    <row r="115" spans="1:6" hidden="1" x14ac:dyDescent="0.25">
      <c r="A115" s="43" t="s">
        <v>34</v>
      </c>
      <c r="B115" s="42" t="s">
        <v>282</v>
      </c>
      <c r="C115" s="42" t="s">
        <v>282</v>
      </c>
      <c r="D115" s="37">
        <f>3000000-500000</f>
        <v>2500000</v>
      </c>
      <c r="E115" s="37">
        <v>0</v>
      </c>
      <c r="F115" s="37">
        <v>0</v>
      </c>
    </row>
    <row r="116" spans="1:6" hidden="1" x14ac:dyDescent="0.25">
      <c r="A116" s="43" t="s">
        <v>34</v>
      </c>
      <c r="B116" s="42" t="s">
        <v>283</v>
      </c>
      <c r="C116" s="42" t="s">
        <v>284</v>
      </c>
      <c r="D116" s="37">
        <v>0</v>
      </c>
      <c r="E116" s="37">
        <v>2000000</v>
      </c>
      <c r="F116" s="37">
        <v>0</v>
      </c>
    </row>
    <row r="117" spans="1:6" hidden="1" x14ac:dyDescent="0.25">
      <c r="A117" s="43" t="s">
        <v>34</v>
      </c>
      <c r="B117" s="42" t="s">
        <v>285</v>
      </c>
      <c r="C117" s="42" t="s">
        <v>285</v>
      </c>
      <c r="D117" s="37">
        <v>0</v>
      </c>
      <c r="E117" s="37">
        <v>500000</v>
      </c>
      <c r="F117" s="37">
        <v>0</v>
      </c>
    </row>
    <row r="118" spans="1:6" hidden="1" x14ac:dyDescent="0.25">
      <c r="A118" s="43" t="s">
        <v>34</v>
      </c>
      <c r="B118" s="42" t="s">
        <v>286</v>
      </c>
      <c r="C118" s="42" t="s">
        <v>287</v>
      </c>
      <c r="D118" s="37">
        <v>0</v>
      </c>
      <c r="E118" s="37">
        <v>500000</v>
      </c>
      <c r="F118" s="37">
        <v>0</v>
      </c>
    </row>
    <row r="119" spans="1:6" hidden="1" x14ac:dyDescent="0.25">
      <c r="A119" s="43" t="s">
        <v>34</v>
      </c>
      <c r="B119" s="42" t="s">
        <v>288</v>
      </c>
      <c r="C119" s="42" t="s">
        <v>289</v>
      </c>
      <c r="D119" s="37">
        <v>0</v>
      </c>
      <c r="E119" s="37">
        <v>0</v>
      </c>
      <c r="F119" s="37">
        <v>1500000</v>
      </c>
    </row>
    <row r="120" spans="1:6" hidden="1" x14ac:dyDescent="0.25">
      <c r="A120" s="43" t="s">
        <v>34</v>
      </c>
      <c r="B120" s="42" t="s">
        <v>22</v>
      </c>
      <c r="C120" s="42" t="s">
        <v>23</v>
      </c>
      <c r="D120" s="37">
        <v>0</v>
      </c>
      <c r="E120" s="37">
        <v>1200000</v>
      </c>
      <c r="F120" s="37">
        <v>1200000</v>
      </c>
    </row>
    <row r="121" spans="1:6" hidden="1" x14ac:dyDescent="0.25">
      <c r="A121" s="43" t="s">
        <v>100</v>
      </c>
      <c r="B121" s="18" t="s">
        <v>182</v>
      </c>
      <c r="C121" s="18" t="s">
        <v>182</v>
      </c>
      <c r="D121" s="37">
        <v>6000000</v>
      </c>
      <c r="E121" s="37">
        <v>0</v>
      </c>
      <c r="F121" s="37">
        <v>0</v>
      </c>
    </row>
    <row r="122" spans="1:6" hidden="1" x14ac:dyDescent="0.25">
      <c r="A122" s="43" t="s">
        <v>347</v>
      </c>
      <c r="B122" s="18" t="s">
        <v>348</v>
      </c>
      <c r="C122" s="18" t="s">
        <v>348</v>
      </c>
      <c r="D122" s="37">
        <v>700000</v>
      </c>
      <c r="E122" s="37">
        <v>0</v>
      </c>
      <c r="F122" s="37">
        <v>0</v>
      </c>
    </row>
    <row r="123" spans="1:6" x14ac:dyDescent="0.25">
      <c r="A123" s="43"/>
      <c r="B123" s="42"/>
      <c r="C123" s="42"/>
      <c r="D123" s="34"/>
      <c r="E123" s="34"/>
      <c r="F123" s="34"/>
    </row>
    <row r="124" spans="1:6" ht="14.4" thickBot="1" x14ac:dyDescent="0.3">
      <c r="D124" s="39">
        <f>SUBTOTAL(9,D4:D122)</f>
        <v>7000000</v>
      </c>
      <c r="E124" s="39">
        <f>SUBTOTAL(9,E4:E122)</f>
        <v>10500000</v>
      </c>
      <c r="F124" s="39">
        <f>SUBTOTAL(9,F4:F122)</f>
        <v>7500000</v>
      </c>
    </row>
    <row r="125" spans="1:6" ht="14.4" thickTop="1" x14ac:dyDescent="0.25"/>
    <row r="127" spans="1:6" x14ac:dyDescent="0.25">
      <c r="D127" s="38">
        <v>140250000</v>
      </c>
      <c r="E127" s="38">
        <v>150000000</v>
      </c>
      <c r="F127" s="38">
        <v>81250000</v>
      </c>
    </row>
    <row r="128" spans="1:6" x14ac:dyDescent="0.25">
      <c r="D128" s="38">
        <f>D127-D124</f>
        <v>133250000</v>
      </c>
    </row>
  </sheetData>
  <autoFilter ref="A3:F122" xr:uid="{CE10871F-4AEA-4E8D-A42A-EC32BE7610C0}">
    <filterColumn colId="2">
      <filters>
        <filter val="Build a New 66/11kV Substation with a 10MVA Trfr, includes a 66kV line"/>
        <filter val="Rebuild 66 kV wooden line from Tzaneen to Tarentaalrand"/>
        <filter val="Replacement of 66 kV Breakers at Letsitele Main Substation in Phases"/>
      </filters>
    </filterColumn>
  </autoFilter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&amp;R7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2E6A-F8EB-4B73-A00D-DB7030BC6135}">
  <sheetPr>
    <tabColor rgb="FFFFFF00"/>
  </sheetPr>
  <dimension ref="A1:H135"/>
  <sheetViews>
    <sheetView tabSelected="1" zoomScale="74" zoomScaleNormal="100" workbookViewId="0">
      <selection activeCell="H16" sqref="H16"/>
    </sheetView>
  </sheetViews>
  <sheetFormatPr defaultRowHeight="13.8" x14ac:dyDescent="0.25"/>
  <cols>
    <col min="1" max="1" width="24" customWidth="1"/>
    <col min="2" max="2" width="63.796875" customWidth="1"/>
    <col min="3" max="3" width="78.59765625" bestFit="1" customWidth="1"/>
    <col min="4" max="4" width="18.09765625" style="38" customWidth="1"/>
    <col min="5" max="6" width="17.09765625" style="38" customWidth="1"/>
    <col min="7" max="7" width="53.19921875" hidden="1" customWidth="1"/>
    <col min="8" max="8" width="20" bestFit="1" customWidth="1"/>
  </cols>
  <sheetData>
    <row r="1" spans="1:8" ht="23.4" x14ac:dyDescent="0.45">
      <c r="A1" s="14" t="s">
        <v>370</v>
      </c>
    </row>
    <row r="2" spans="1:8" ht="14.4" thickBot="1" x14ac:dyDescent="0.3"/>
    <row r="3" spans="1:8" ht="36" x14ac:dyDescent="0.25">
      <c r="A3" s="44" t="s">
        <v>7</v>
      </c>
      <c r="B3" s="44" t="s">
        <v>0</v>
      </c>
      <c r="C3" s="44" t="s">
        <v>9</v>
      </c>
      <c r="D3" s="45" t="s">
        <v>227</v>
      </c>
      <c r="E3" s="45" t="s">
        <v>168</v>
      </c>
      <c r="F3" s="77" t="s">
        <v>228</v>
      </c>
      <c r="G3" s="78" t="s">
        <v>373</v>
      </c>
    </row>
    <row r="4" spans="1:8" x14ac:dyDescent="0.25">
      <c r="A4" s="43" t="s">
        <v>291</v>
      </c>
      <c r="B4" s="42" t="s">
        <v>148</v>
      </c>
      <c r="C4" s="42" t="s">
        <v>148</v>
      </c>
      <c r="D4" s="81">
        <f>1300000-300000</f>
        <v>1000000</v>
      </c>
      <c r="E4" s="34">
        <v>0</v>
      </c>
      <c r="F4" s="34">
        <v>0</v>
      </c>
      <c r="G4" s="80" t="s">
        <v>375</v>
      </c>
    </row>
    <row r="5" spans="1:8" x14ac:dyDescent="0.25">
      <c r="A5" s="43" t="s">
        <v>291</v>
      </c>
      <c r="B5" s="42" t="s">
        <v>376</v>
      </c>
      <c r="C5" s="42" t="s">
        <v>377</v>
      </c>
      <c r="D5" s="81">
        <f>1000000-200000</f>
        <v>800000</v>
      </c>
      <c r="E5" s="34">
        <v>0</v>
      </c>
      <c r="F5" s="34">
        <v>0</v>
      </c>
      <c r="G5" s="80"/>
    </row>
    <row r="6" spans="1:8" ht="30.6" customHeight="1" x14ac:dyDescent="0.25">
      <c r="A6" s="43" t="s">
        <v>102</v>
      </c>
      <c r="B6" s="43" t="s">
        <v>229</v>
      </c>
      <c r="C6" s="56" t="s">
        <v>230</v>
      </c>
      <c r="D6" s="34">
        <v>0</v>
      </c>
      <c r="E6" s="34">
        <v>2500000</v>
      </c>
      <c r="F6" s="34">
        <v>0</v>
      </c>
      <c r="G6" s="80"/>
    </row>
    <row r="7" spans="1:8" x14ac:dyDescent="0.25">
      <c r="A7" s="43" t="s">
        <v>102</v>
      </c>
      <c r="B7" s="43" t="s">
        <v>231</v>
      </c>
      <c r="C7" s="56" t="s">
        <v>232</v>
      </c>
      <c r="D7" s="34">
        <v>0</v>
      </c>
      <c r="E7" s="34">
        <v>500000</v>
      </c>
      <c r="F7" s="34">
        <v>0</v>
      </c>
      <c r="G7" s="80"/>
    </row>
    <row r="8" spans="1:8" x14ac:dyDescent="0.25">
      <c r="A8" s="43" t="s">
        <v>102</v>
      </c>
      <c r="B8" s="83" t="s">
        <v>386</v>
      </c>
      <c r="C8" s="83" t="s">
        <v>386</v>
      </c>
      <c r="D8" s="34">
        <v>250000</v>
      </c>
      <c r="E8" s="34">
        <v>0</v>
      </c>
      <c r="F8" s="34">
        <v>0</v>
      </c>
      <c r="G8" s="80"/>
      <c r="H8" s="93" t="s">
        <v>389</v>
      </c>
    </row>
    <row r="9" spans="1:8" x14ac:dyDescent="0.25">
      <c r="A9" s="43" t="s">
        <v>102</v>
      </c>
      <c r="B9" s="56" t="s">
        <v>235</v>
      </c>
      <c r="C9" s="56" t="s">
        <v>235</v>
      </c>
      <c r="D9" s="34">
        <v>800000</v>
      </c>
      <c r="E9" s="34">
        <v>0</v>
      </c>
      <c r="F9" s="34">
        <v>0</v>
      </c>
      <c r="G9" s="80"/>
    </row>
    <row r="10" spans="1:8" x14ac:dyDescent="0.25">
      <c r="A10" s="43" t="s">
        <v>102</v>
      </c>
      <c r="B10" s="43" t="s">
        <v>236</v>
      </c>
      <c r="C10" s="56" t="s">
        <v>237</v>
      </c>
      <c r="D10" s="34">
        <v>300000</v>
      </c>
      <c r="E10" s="34">
        <v>0</v>
      </c>
      <c r="F10" s="34">
        <v>0</v>
      </c>
      <c r="G10" s="80"/>
    </row>
    <row r="11" spans="1:8" x14ac:dyDescent="0.25">
      <c r="A11" s="43" t="s">
        <v>102</v>
      </c>
      <c r="B11" s="56" t="s">
        <v>242</v>
      </c>
      <c r="C11" s="56" t="s">
        <v>242</v>
      </c>
      <c r="D11" s="34">
        <v>500000</v>
      </c>
      <c r="E11" s="34">
        <v>0</v>
      </c>
      <c r="F11" s="34">
        <v>0</v>
      </c>
      <c r="G11" s="80"/>
    </row>
    <row r="12" spans="1:8" x14ac:dyDescent="0.25">
      <c r="A12" s="43" t="s">
        <v>102</v>
      </c>
      <c r="B12" s="43" t="s">
        <v>238</v>
      </c>
      <c r="C12" s="56" t="s">
        <v>239</v>
      </c>
      <c r="D12" s="34">
        <v>800000</v>
      </c>
      <c r="E12" s="34">
        <v>0</v>
      </c>
      <c r="F12" s="34">
        <v>0</v>
      </c>
      <c r="G12" s="80"/>
    </row>
    <row r="13" spans="1:8" x14ac:dyDescent="0.25">
      <c r="A13" s="43" t="s">
        <v>102</v>
      </c>
      <c r="B13" s="43" t="s">
        <v>240</v>
      </c>
      <c r="C13" s="56" t="s">
        <v>241</v>
      </c>
      <c r="D13" s="34">
        <v>400000</v>
      </c>
      <c r="E13" s="34">
        <v>0</v>
      </c>
      <c r="F13" s="34">
        <v>0</v>
      </c>
      <c r="G13" s="80"/>
    </row>
    <row r="14" spans="1:8" ht="27.6" x14ac:dyDescent="0.25">
      <c r="A14" s="43" t="s">
        <v>102</v>
      </c>
      <c r="B14" s="56" t="s">
        <v>243</v>
      </c>
      <c r="C14" s="56" t="s">
        <v>244</v>
      </c>
      <c r="D14" s="81">
        <f>1000000-200000</f>
        <v>800000</v>
      </c>
      <c r="E14" s="34">
        <v>0</v>
      </c>
      <c r="F14" s="34">
        <v>0</v>
      </c>
      <c r="G14" s="80"/>
    </row>
    <row r="15" spans="1:8" x14ac:dyDescent="0.25">
      <c r="A15" s="43" t="s">
        <v>102</v>
      </c>
      <c r="B15" s="43" t="s">
        <v>245</v>
      </c>
      <c r="C15" s="43" t="s">
        <v>246</v>
      </c>
      <c r="D15" s="34">
        <v>500000</v>
      </c>
      <c r="E15" s="34">
        <v>0</v>
      </c>
      <c r="F15" s="34">
        <v>0</v>
      </c>
      <c r="G15" s="80"/>
    </row>
    <row r="16" spans="1:8" x14ac:dyDescent="0.25">
      <c r="A16" s="43" t="s">
        <v>102</v>
      </c>
      <c r="B16" s="43" t="s">
        <v>247</v>
      </c>
      <c r="C16" s="56" t="s">
        <v>248</v>
      </c>
      <c r="D16" s="34">
        <v>400000</v>
      </c>
      <c r="E16" s="34">
        <v>0</v>
      </c>
      <c r="F16" s="34">
        <v>0</v>
      </c>
      <c r="G16" s="80"/>
    </row>
    <row r="17" spans="1:8" x14ac:dyDescent="0.25">
      <c r="A17" s="43" t="s">
        <v>102</v>
      </c>
      <c r="B17" s="43" t="s">
        <v>249</v>
      </c>
      <c r="C17" s="56" t="s">
        <v>250</v>
      </c>
      <c r="D17" s="34">
        <v>250000</v>
      </c>
      <c r="E17" s="34">
        <v>0</v>
      </c>
      <c r="F17" s="34">
        <v>0</v>
      </c>
      <c r="G17" s="80"/>
    </row>
    <row r="18" spans="1:8" x14ac:dyDescent="0.25">
      <c r="A18" s="43" t="s">
        <v>102</v>
      </c>
      <c r="B18" s="43" t="s">
        <v>251</v>
      </c>
      <c r="C18" s="56" t="s">
        <v>252</v>
      </c>
      <c r="D18" s="34">
        <v>250000</v>
      </c>
      <c r="E18" s="34">
        <v>0</v>
      </c>
      <c r="F18" s="34">
        <v>0</v>
      </c>
      <c r="G18" s="80"/>
    </row>
    <row r="19" spans="1:8" x14ac:dyDescent="0.25">
      <c r="A19" s="18" t="s">
        <v>99</v>
      </c>
      <c r="B19" s="43" t="s">
        <v>253</v>
      </c>
      <c r="C19" s="56" t="s">
        <v>254</v>
      </c>
      <c r="D19" s="34">
        <v>0</v>
      </c>
      <c r="E19" s="34">
        <v>600000</v>
      </c>
      <c r="F19" s="34">
        <v>0</v>
      </c>
      <c r="G19" s="80"/>
    </row>
    <row r="20" spans="1:8" x14ac:dyDescent="0.25">
      <c r="A20" s="43" t="s">
        <v>102</v>
      </c>
      <c r="B20" s="98" t="s">
        <v>390</v>
      </c>
      <c r="C20" s="98" t="s">
        <v>391</v>
      </c>
      <c r="D20" s="81">
        <f>1000000-200000</f>
        <v>800000</v>
      </c>
      <c r="E20" s="34">
        <v>1000000</v>
      </c>
      <c r="F20" s="34">
        <v>0</v>
      </c>
      <c r="G20" s="80"/>
      <c r="H20" s="93" t="s">
        <v>389</v>
      </c>
    </row>
    <row r="21" spans="1:8" x14ac:dyDescent="0.25">
      <c r="A21" s="43" t="s">
        <v>102</v>
      </c>
      <c r="B21" s="43" t="s">
        <v>257</v>
      </c>
      <c r="C21" s="43" t="s">
        <v>380</v>
      </c>
      <c r="D21" s="82">
        <v>250000</v>
      </c>
      <c r="E21" s="82">
        <f t="shared" ref="E21" si="0">E19-E18</f>
        <v>600000</v>
      </c>
      <c r="F21" s="34">
        <v>250000</v>
      </c>
      <c r="G21" s="80"/>
    </row>
    <row r="22" spans="1:8" x14ac:dyDescent="0.25">
      <c r="A22" s="43" t="s">
        <v>102</v>
      </c>
      <c r="B22" s="18" t="s">
        <v>258</v>
      </c>
      <c r="C22" s="18" t="s">
        <v>260</v>
      </c>
      <c r="D22" s="34">
        <v>500000</v>
      </c>
      <c r="E22" s="34">
        <v>0</v>
      </c>
      <c r="F22" s="34">
        <v>0</v>
      </c>
      <c r="G22" s="80"/>
    </row>
    <row r="23" spans="1:8" x14ac:dyDescent="0.25">
      <c r="A23" s="43" t="s">
        <v>103</v>
      </c>
      <c r="B23" s="42" t="s">
        <v>154</v>
      </c>
      <c r="C23" s="42" t="s">
        <v>154</v>
      </c>
      <c r="D23" s="81">
        <f>4000000+1000000</f>
        <v>5000000</v>
      </c>
      <c r="E23" s="34">
        <v>0</v>
      </c>
      <c r="F23" s="34">
        <v>0</v>
      </c>
      <c r="G23" s="80" t="s">
        <v>368</v>
      </c>
    </row>
    <row r="24" spans="1:8" x14ac:dyDescent="0.25">
      <c r="A24" s="18" t="s">
        <v>99</v>
      </c>
      <c r="B24" s="18" t="s">
        <v>133</v>
      </c>
      <c r="C24" s="18" t="s">
        <v>134</v>
      </c>
      <c r="D24" s="34">
        <v>10000000</v>
      </c>
      <c r="E24" s="34">
        <v>10000000</v>
      </c>
      <c r="F24" s="34">
        <v>10000000</v>
      </c>
      <c r="G24" s="80"/>
    </row>
    <row r="25" spans="1:8" x14ac:dyDescent="0.25">
      <c r="A25" s="18" t="s">
        <v>99</v>
      </c>
      <c r="B25" s="18" t="s">
        <v>135</v>
      </c>
      <c r="C25" s="18" t="s">
        <v>136</v>
      </c>
      <c r="D25" s="34">
        <v>0</v>
      </c>
      <c r="E25" s="34">
        <v>1000000</v>
      </c>
      <c r="F25" s="34">
        <v>0</v>
      </c>
      <c r="G25" s="80"/>
    </row>
    <row r="26" spans="1:8" x14ac:dyDescent="0.25">
      <c r="A26" s="18" t="s">
        <v>99</v>
      </c>
      <c r="B26" s="18" t="s">
        <v>188</v>
      </c>
      <c r="C26" s="18" t="s">
        <v>36</v>
      </c>
      <c r="D26" s="34">
        <v>1500000</v>
      </c>
      <c r="E26" s="34">
        <v>1500000</v>
      </c>
      <c r="F26" s="34">
        <v>0</v>
      </c>
      <c r="G26" s="80"/>
    </row>
    <row r="27" spans="1:8" x14ac:dyDescent="0.25">
      <c r="A27" s="18" t="s">
        <v>99</v>
      </c>
      <c r="B27" s="18" t="s">
        <v>37</v>
      </c>
      <c r="C27" s="18" t="s">
        <v>38</v>
      </c>
      <c r="D27" s="34">
        <v>5000000</v>
      </c>
      <c r="E27" s="34">
        <v>15000000</v>
      </c>
      <c r="F27" s="34">
        <v>0</v>
      </c>
      <c r="G27" s="80"/>
    </row>
    <row r="28" spans="1:8" x14ac:dyDescent="0.25">
      <c r="A28" s="18" t="s">
        <v>99</v>
      </c>
      <c r="B28" s="18" t="s">
        <v>39</v>
      </c>
      <c r="C28" s="18" t="s">
        <v>40</v>
      </c>
      <c r="D28" s="34">
        <v>0</v>
      </c>
      <c r="E28" s="34">
        <v>3000000</v>
      </c>
      <c r="F28" s="34">
        <v>0</v>
      </c>
      <c r="G28" s="80"/>
    </row>
    <row r="29" spans="1:8" x14ac:dyDescent="0.25">
      <c r="A29" s="18" t="s">
        <v>99</v>
      </c>
      <c r="B29" s="18" t="s">
        <v>41</v>
      </c>
      <c r="C29" s="18" t="s">
        <v>42</v>
      </c>
      <c r="D29" s="34">
        <v>7000000</v>
      </c>
      <c r="E29" s="34">
        <v>5500000</v>
      </c>
      <c r="F29" s="34">
        <v>5500000</v>
      </c>
      <c r="G29" s="80"/>
    </row>
    <row r="30" spans="1:8" x14ac:dyDescent="0.25">
      <c r="A30" s="18" t="s">
        <v>99</v>
      </c>
      <c r="B30" s="18" t="s">
        <v>43</v>
      </c>
      <c r="C30" s="18" t="s">
        <v>44</v>
      </c>
      <c r="D30" s="81">
        <f>4000000+500000</f>
        <v>4500000</v>
      </c>
      <c r="E30" s="34">
        <v>4000000</v>
      </c>
      <c r="F30" s="34">
        <v>0</v>
      </c>
      <c r="G30" s="80"/>
    </row>
    <row r="31" spans="1:8" x14ac:dyDescent="0.25">
      <c r="A31" s="18" t="s">
        <v>99</v>
      </c>
      <c r="B31" s="18" t="s">
        <v>45</v>
      </c>
      <c r="C31" s="18" t="s">
        <v>44</v>
      </c>
      <c r="D31" s="34">
        <v>0</v>
      </c>
      <c r="E31" s="34">
        <v>2000000</v>
      </c>
      <c r="F31" s="34">
        <v>0</v>
      </c>
      <c r="G31" s="80"/>
    </row>
    <row r="32" spans="1:8" x14ac:dyDescent="0.25">
      <c r="A32" s="18" t="s">
        <v>99</v>
      </c>
      <c r="B32" s="18" t="s">
        <v>46</v>
      </c>
      <c r="C32" s="18" t="s">
        <v>46</v>
      </c>
      <c r="D32" s="34">
        <v>1000000</v>
      </c>
      <c r="E32" s="34">
        <v>0</v>
      </c>
      <c r="F32" s="34">
        <v>0</v>
      </c>
      <c r="G32" s="80"/>
    </row>
    <row r="33" spans="1:7" x14ac:dyDescent="0.25">
      <c r="A33" s="18" t="s">
        <v>99</v>
      </c>
      <c r="B33" s="18" t="s">
        <v>49</v>
      </c>
      <c r="C33" s="18" t="s">
        <v>50</v>
      </c>
      <c r="D33" s="34">
        <v>500000</v>
      </c>
      <c r="E33" s="34">
        <v>500000</v>
      </c>
      <c r="F33" s="34">
        <v>500000</v>
      </c>
      <c r="G33" s="80"/>
    </row>
    <row r="34" spans="1:7" x14ac:dyDescent="0.25">
      <c r="A34" s="18" t="s">
        <v>99</v>
      </c>
      <c r="B34" s="18" t="s">
        <v>51</v>
      </c>
      <c r="C34" s="18" t="s">
        <v>52</v>
      </c>
      <c r="D34" s="34">
        <v>500000</v>
      </c>
      <c r="E34" s="34">
        <v>0</v>
      </c>
      <c r="F34" s="34">
        <v>0</v>
      </c>
      <c r="G34" s="80"/>
    </row>
    <row r="35" spans="1:7" x14ac:dyDescent="0.25">
      <c r="A35" s="18" t="s">
        <v>99</v>
      </c>
      <c r="B35" s="18" t="s">
        <v>53</v>
      </c>
      <c r="C35" s="18" t="s">
        <v>54</v>
      </c>
      <c r="D35" s="34">
        <v>2000000</v>
      </c>
      <c r="E35" s="34">
        <v>2000000</v>
      </c>
      <c r="F35" s="34">
        <v>3000000</v>
      </c>
      <c r="G35" s="80"/>
    </row>
    <row r="36" spans="1:7" x14ac:dyDescent="0.25">
      <c r="A36" s="18" t="s">
        <v>99</v>
      </c>
      <c r="B36" s="18" t="s">
        <v>55</v>
      </c>
      <c r="C36" s="18" t="s">
        <v>54</v>
      </c>
      <c r="D36" s="34">
        <v>0</v>
      </c>
      <c r="E36" s="34">
        <v>2000000</v>
      </c>
      <c r="F36" s="34">
        <v>0</v>
      </c>
      <c r="G36" s="80"/>
    </row>
    <row r="37" spans="1:7" x14ac:dyDescent="0.25">
      <c r="A37" s="18" t="s">
        <v>99</v>
      </c>
      <c r="B37" s="18" t="s">
        <v>56</v>
      </c>
      <c r="C37" s="42" t="s">
        <v>57</v>
      </c>
      <c r="D37" s="34">
        <v>0</v>
      </c>
      <c r="E37" s="34">
        <v>0</v>
      </c>
      <c r="F37" s="34">
        <v>1500000</v>
      </c>
      <c r="G37" s="80"/>
    </row>
    <row r="38" spans="1:7" x14ac:dyDescent="0.25">
      <c r="A38" s="18" t="s">
        <v>99</v>
      </c>
      <c r="B38" s="18" t="s">
        <v>58</v>
      </c>
      <c r="C38" s="18" t="s">
        <v>59</v>
      </c>
      <c r="D38" s="34">
        <v>1000000</v>
      </c>
      <c r="E38" s="34">
        <v>0</v>
      </c>
      <c r="F38" s="34">
        <v>0</v>
      </c>
      <c r="G38" s="80"/>
    </row>
    <row r="39" spans="1:7" x14ac:dyDescent="0.25">
      <c r="A39" s="18" t="s">
        <v>99</v>
      </c>
      <c r="B39" s="18" t="s">
        <v>60</v>
      </c>
      <c r="C39" s="18" t="s">
        <v>59</v>
      </c>
      <c r="D39" s="34">
        <v>2000000</v>
      </c>
      <c r="E39" s="34">
        <v>3000000</v>
      </c>
      <c r="F39" s="34">
        <v>0</v>
      </c>
      <c r="G39" s="80"/>
    </row>
    <row r="40" spans="1:7" x14ac:dyDescent="0.25">
      <c r="A40" s="18" t="s">
        <v>99</v>
      </c>
      <c r="B40" s="18" t="s">
        <v>61</v>
      </c>
      <c r="C40" s="18" t="s">
        <v>62</v>
      </c>
      <c r="D40" s="34">
        <v>0</v>
      </c>
      <c r="E40" s="34">
        <v>2000000</v>
      </c>
      <c r="F40" s="34">
        <v>1000000</v>
      </c>
      <c r="G40" s="80"/>
    </row>
    <row r="41" spans="1:7" x14ac:dyDescent="0.25">
      <c r="A41" s="18" t="s">
        <v>99</v>
      </c>
      <c r="B41" s="18" t="s">
        <v>63</v>
      </c>
      <c r="C41" s="18" t="s">
        <v>64</v>
      </c>
      <c r="D41" s="34">
        <v>0</v>
      </c>
      <c r="E41" s="34">
        <v>1500000</v>
      </c>
      <c r="F41" s="34">
        <v>0</v>
      </c>
      <c r="G41" s="80"/>
    </row>
    <row r="42" spans="1:7" x14ac:dyDescent="0.25">
      <c r="A42" s="18" t="s">
        <v>99</v>
      </c>
      <c r="B42" s="18" t="s">
        <v>65</v>
      </c>
      <c r="C42" s="18" t="s">
        <v>66</v>
      </c>
      <c r="D42" s="34">
        <v>0</v>
      </c>
      <c r="E42" s="34">
        <v>500000</v>
      </c>
      <c r="F42" s="34">
        <v>1000000</v>
      </c>
      <c r="G42" s="80"/>
    </row>
    <row r="43" spans="1:7" x14ac:dyDescent="0.25">
      <c r="A43" s="18" t="s">
        <v>99</v>
      </c>
      <c r="B43" s="18" t="s">
        <v>67</v>
      </c>
      <c r="C43" s="18" t="s">
        <v>68</v>
      </c>
      <c r="D43" s="34">
        <v>1000000</v>
      </c>
      <c r="E43" s="34">
        <v>1000000</v>
      </c>
      <c r="F43" s="34">
        <v>1000000</v>
      </c>
      <c r="G43" s="80"/>
    </row>
    <row r="44" spans="1:7" x14ac:dyDescent="0.25">
      <c r="A44" s="18" t="s">
        <v>99</v>
      </c>
      <c r="B44" s="18" t="s">
        <v>69</v>
      </c>
      <c r="C44" s="18" t="s">
        <v>70</v>
      </c>
      <c r="D44" s="81">
        <f>1000000+3000000</f>
        <v>4000000</v>
      </c>
      <c r="E44" s="34">
        <v>1000000</v>
      </c>
      <c r="F44" s="34">
        <v>0</v>
      </c>
      <c r="G44" s="80"/>
    </row>
    <row r="45" spans="1:7" x14ac:dyDescent="0.25">
      <c r="A45" s="18" t="s">
        <v>99</v>
      </c>
      <c r="B45" s="18" t="s">
        <v>71</v>
      </c>
      <c r="C45" s="18" t="s">
        <v>72</v>
      </c>
      <c r="D45" s="34">
        <v>1000000</v>
      </c>
      <c r="E45" s="34">
        <v>0</v>
      </c>
      <c r="F45" s="34">
        <v>0</v>
      </c>
      <c r="G45" s="80"/>
    </row>
    <row r="46" spans="1:7" x14ac:dyDescent="0.25">
      <c r="A46" s="18" t="s">
        <v>99</v>
      </c>
      <c r="B46" s="18" t="s">
        <v>73</v>
      </c>
      <c r="C46" s="18" t="s">
        <v>74</v>
      </c>
      <c r="D46" s="34">
        <v>0</v>
      </c>
      <c r="E46" s="34">
        <v>500000</v>
      </c>
      <c r="F46" s="34">
        <v>0</v>
      </c>
      <c r="G46" s="80"/>
    </row>
    <row r="47" spans="1:7" x14ac:dyDescent="0.25">
      <c r="A47" s="18" t="s">
        <v>99</v>
      </c>
      <c r="B47" s="18" t="s">
        <v>75</v>
      </c>
      <c r="C47" s="18" t="s">
        <v>76</v>
      </c>
      <c r="D47" s="81">
        <f>3000000+1000000</f>
        <v>4000000</v>
      </c>
      <c r="E47" s="34">
        <v>1000000</v>
      </c>
      <c r="F47" s="34">
        <v>1000000</v>
      </c>
      <c r="G47" s="80"/>
    </row>
    <row r="48" spans="1:7" x14ac:dyDescent="0.25">
      <c r="A48" s="18" t="s">
        <v>99</v>
      </c>
      <c r="B48" s="18" t="s">
        <v>77</v>
      </c>
      <c r="C48" s="18" t="s">
        <v>78</v>
      </c>
      <c r="D48" s="34">
        <v>0</v>
      </c>
      <c r="E48" s="34">
        <v>2000000</v>
      </c>
      <c r="F48" s="34">
        <v>2000000</v>
      </c>
      <c r="G48" s="80"/>
    </row>
    <row r="49" spans="1:7" x14ac:dyDescent="0.25">
      <c r="A49" s="18" t="s">
        <v>99</v>
      </c>
      <c r="B49" s="18" t="s">
        <v>189</v>
      </c>
      <c r="C49" s="18" t="s">
        <v>80</v>
      </c>
      <c r="D49" s="34">
        <v>3000000</v>
      </c>
      <c r="E49" s="34">
        <v>0</v>
      </c>
      <c r="F49" s="34">
        <v>2000000</v>
      </c>
      <c r="G49" s="80"/>
    </row>
    <row r="50" spans="1:7" x14ac:dyDescent="0.25">
      <c r="A50" s="18" t="s">
        <v>99</v>
      </c>
      <c r="B50" s="18" t="s">
        <v>81</v>
      </c>
      <c r="C50" s="18" t="s">
        <v>82</v>
      </c>
      <c r="D50" s="34">
        <v>0</v>
      </c>
      <c r="E50" s="34">
        <v>2000000</v>
      </c>
      <c r="F50" s="34">
        <v>0</v>
      </c>
      <c r="G50" s="80"/>
    </row>
    <row r="51" spans="1:7" x14ac:dyDescent="0.25">
      <c r="A51" s="18" t="s">
        <v>99</v>
      </c>
      <c r="B51" s="18" t="s">
        <v>84</v>
      </c>
      <c r="C51" s="18" t="s">
        <v>85</v>
      </c>
      <c r="D51" s="34">
        <v>0</v>
      </c>
      <c r="E51" s="34">
        <v>1000000</v>
      </c>
      <c r="F51" s="34">
        <v>0</v>
      </c>
      <c r="G51" s="80"/>
    </row>
    <row r="52" spans="1:7" x14ac:dyDescent="0.25">
      <c r="A52" s="18" t="s">
        <v>99</v>
      </c>
      <c r="B52" s="18" t="s">
        <v>86</v>
      </c>
      <c r="C52" s="18" t="s">
        <v>85</v>
      </c>
      <c r="D52" s="34">
        <v>0</v>
      </c>
      <c r="E52" s="34">
        <v>1000000</v>
      </c>
      <c r="F52" s="34">
        <v>0</v>
      </c>
      <c r="G52" s="80"/>
    </row>
    <row r="53" spans="1:7" x14ac:dyDescent="0.25">
      <c r="A53" s="18" t="s">
        <v>99</v>
      </c>
      <c r="B53" s="18" t="s">
        <v>87</v>
      </c>
      <c r="C53" s="18" t="s">
        <v>85</v>
      </c>
      <c r="D53" s="34">
        <v>0</v>
      </c>
      <c r="E53" s="34">
        <v>1000000</v>
      </c>
      <c r="F53" s="34">
        <v>0</v>
      </c>
      <c r="G53" s="80"/>
    </row>
    <row r="54" spans="1:7" x14ac:dyDescent="0.25">
      <c r="A54" s="18" t="s">
        <v>99</v>
      </c>
      <c r="B54" s="18" t="s">
        <v>88</v>
      </c>
      <c r="C54" s="18" t="s">
        <v>85</v>
      </c>
      <c r="D54" s="34">
        <v>0</v>
      </c>
      <c r="E54" s="34">
        <v>1000000</v>
      </c>
      <c r="F54" s="34">
        <v>1000000</v>
      </c>
      <c r="G54" s="80"/>
    </row>
    <row r="55" spans="1:7" x14ac:dyDescent="0.25">
      <c r="A55" s="18" t="s">
        <v>99</v>
      </c>
      <c r="B55" s="18" t="s">
        <v>89</v>
      </c>
      <c r="C55" s="18" t="s">
        <v>85</v>
      </c>
      <c r="D55" s="34">
        <v>0</v>
      </c>
      <c r="E55" s="34">
        <v>0</v>
      </c>
      <c r="F55" s="34">
        <v>1000000</v>
      </c>
      <c r="G55" s="80"/>
    </row>
    <row r="56" spans="1:7" x14ac:dyDescent="0.25">
      <c r="A56" s="18" t="s">
        <v>99</v>
      </c>
      <c r="B56" s="18" t="s">
        <v>90</v>
      </c>
      <c r="C56" s="18" t="s">
        <v>90</v>
      </c>
      <c r="D56" s="34">
        <v>1000000</v>
      </c>
      <c r="E56" s="34">
        <v>1000000</v>
      </c>
      <c r="F56" s="34">
        <v>0</v>
      </c>
      <c r="G56" s="80"/>
    </row>
    <row r="57" spans="1:7" x14ac:dyDescent="0.25">
      <c r="A57" s="18" t="s">
        <v>99</v>
      </c>
      <c r="B57" s="18" t="s">
        <v>137</v>
      </c>
      <c r="C57" s="18" t="s">
        <v>83</v>
      </c>
      <c r="D57" s="34">
        <v>0</v>
      </c>
      <c r="E57" s="34">
        <v>0</v>
      </c>
      <c r="F57" s="34">
        <v>1500000</v>
      </c>
      <c r="G57" s="80"/>
    </row>
    <row r="58" spans="1:7" x14ac:dyDescent="0.25">
      <c r="A58" s="18" t="s">
        <v>99</v>
      </c>
      <c r="B58" s="18" t="s">
        <v>138</v>
      </c>
      <c r="C58" s="18" t="s">
        <v>139</v>
      </c>
      <c r="D58" s="34">
        <v>0</v>
      </c>
      <c r="E58" s="34">
        <v>1000000</v>
      </c>
      <c r="F58" s="34">
        <v>0</v>
      </c>
      <c r="G58" s="80"/>
    </row>
    <row r="59" spans="1:7" x14ac:dyDescent="0.25">
      <c r="A59" s="18" t="s">
        <v>99</v>
      </c>
      <c r="B59" s="18" t="s">
        <v>140</v>
      </c>
      <c r="C59" s="18" t="s">
        <v>85</v>
      </c>
      <c r="D59" s="34">
        <v>0</v>
      </c>
      <c r="E59" s="34">
        <v>0</v>
      </c>
      <c r="F59" s="34">
        <v>1000000</v>
      </c>
      <c r="G59" s="80"/>
    </row>
    <row r="60" spans="1:7" x14ac:dyDescent="0.25">
      <c r="A60" s="18" t="s">
        <v>99</v>
      </c>
      <c r="B60" s="18" t="s">
        <v>141</v>
      </c>
      <c r="C60" s="18" t="s">
        <v>85</v>
      </c>
      <c r="D60" s="34">
        <v>0</v>
      </c>
      <c r="E60" s="34">
        <v>1000000</v>
      </c>
      <c r="F60" s="34">
        <v>0</v>
      </c>
      <c r="G60" s="80"/>
    </row>
    <row r="61" spans="1:7" x14ac:dyDescent="0.25">
      <c r="A61" s="18" t="s">
        <v>99</v>
      </c>
      <c r="B61" s="18" t="s">
        <v>183</v>
      </c>
      <c r="C61" s="18" t="s">
        <v>183</v>
      </c>
      <c r="D61" s="81">
        <f>2000000-500000</f>
        <v>1500000</v>
      </c>
      <c r="E61" s="34">
        <v>0</v>
      </c>
      <c r="F61" s="34">
        <v>0</v>
      </c>
      <c r="G61" s="80"/>
    </row>
    <row r="62" spans="1:7" x14ac:dyDescent="0.25">
      <c r="A62" s="18" t="s">
        <v>99</v>
      </c>
      <c r="B62" s="18" t="s">
        <v>142</v>
      </c>
      <c r="C62" s="18" t="s">
        <v>85</v>
      </c>
      <c r="D62" s="81">
        <f>0+500000</f>
        <v>500000</v>
      </c>
      <c r="E62" s="34">
        <v>0</v>
      </c>
      <c r="F62" s="34">
        <v>1000000</v>
      </c>
      <c r="G62" s="80"/>
    </row>
    <row r="63" spans="1:7" x14ac:dyDescent="0.25">
      <c r="A63" s="18" t="s">
        <v>99</v>
      </c>
      <c r="B63" s="18" t="s">
        <v>92</v>
      </c>
      <c r="C63" s="18" t="s">
        <v>85</v>
      </c>
      <c r="D63" s="34">
        <v>0</v>
      </c>
      <c r="E63" s="34">
        <v>1000000</v>
      </c>
      <c r="F63" s="34">
        <v>0</v>
      </c>
      <c r="G63" s="80"/>
    </row>
    <row r="64" spans="1:7" x14ac:dyDescent="0.25">
      <c r="A64" s="18" t="s">
        <v>99</v>
      </c>
      <c r="B64" s="18" t="s">
        <v>95</v>
      </c>
      <c r="C64" s="18" t="s">
        <v>96</v>
      </c>
      <c r="D64" s="34">
        <v>1000000</v>
      </c>
      <c r="E64" s="34">
        <v>1000000</v>
      </c>
      <c r="F64" s="34">
        <v>0</v>
      </c>
      <c r="G64" s="80"/>
    </row>
    <row r="65" spans="1:8" x14ac:dyDescent="0.25">
      <c r="A65" s="18" t="s">
        <v>99</v>
      </c>
      <c r="B65" s="18" t="s">
        <v>143</v>
      </c>
      <c r="C65" s="18" t="s">
        <v>144</v>
      </c>
      <c r="D65" s="34">
        <v>0</v>
      </c>
      <c r="E65" s="34">
        <v>0</v>
      </c>
      <c r="F65" s="34">
        <v>2000000</v>
      </c>
      <c r="G65" s="80"/>
    </row>
    <row r="66" spans="1:8" x14ac:dyDescent="0.25">
      <c r="A66" s="18" t="s">
        <v>99</v>
      </c>
      <c r="B66" s="18" t="s">
        <v>97</v>
      </c>
      <c r="C66" s="18" t="s">
        <v>98</v>
      </c>
      <c r="D66" s="34">
        <v>500000</v>
      </c>
      <c r="E66" s="34">
        <v>500000</v>
      </c>
      <c r="F66" s="34">
        <v>500000</v>
      </c>
      <c r="G66" s="80"/>
    </row>
    <row r="67" spans="1:8" x14ac:dyDescent="0.25">
      <c r="A67" s="43" t="s">
        <v>99</v>
      </c>
      <c r="B67" s="83" t="s">
        <v>378</v>
      </c>
      <c r="C67" s="83" t="s">
        <v>378</v>
      </c>
      <c r="D67" s="34">
        <f>5000000+5000000</f>
        <v>10000000</v>
      </c>
      <c r="E67" s="34">
        <v>0</v>
      </c>
      <c r="F67" s="34">
        <v>0</v>
      </c>
      <c r="G67" s="80"/>
      <c r="H67" s="93" t="s">
        <v>389</v>
      </c>
    </row>
    <row r="68" spans="1:8" x14ac:dyDescent="0.25">
      <c r="A68" s="43" t="s">
        <v>99</v>
      </c>
      <c r="B68" s="43" t="s">
        <v>191</v>
      </c>
      <c r="C68" s="43" t="s">
        <v>139</v>
      </c>
      <c r="D68" s="34">
        <v>0</v>
      </c>
      <c r="E68" s="34">
        <v>0</v>
      </c>
      <c r="F68" s="67">
        <v>2000000</v>
      </c>
      <c r="G68" s="80"/>
    </row>
    <row r="69" spans="1:8" x14ac:dyDescent="0.25">
      <c r="A69" s="43" t="s">
        <v>99</v>
      </c>
      <c r="B69" s="43" t="s">
        <v>192</v>
      </c>
      <c r="C69" s="43" t="s">
        <v>193</v>
      </c>
      <c r="D69" s="34">
        <v>0</v>
      </c>
      <c r="E69" s="34">
        <v>0</v>
      </c>
      <c r="F69" s="67">
        <v>1000000</v>
      </c>
      <c r="G69" s="80"/>
    </row>
    <row r="70" spans="1:8" x14ac:dyDescent="0.25">
      <c r="A70" s="43" t="s">
        <v>99</v>
      </c>
      <c r="B70" s="43" t="s">
        <v>194</v>
      </c>
      <c r="C70" s="56" t="s">
        <v>195</v>
      </c>
      <c r="D70" s="67">
        <v>0</v>
      </c>
      <c r="E70" s="67">
        <v>3500000</v>
      </c>
      <c r="F70" s="34">
        <v>0</v>
      </c>
      <c r="G70" s="80"/>
    </row>
    <row r="71" spans="1:8" x14ac:dyDescent="0.25">
      <c r="A71" s="43" t="s">
        <v>99</v>
      </c>
      <c r="B71" s="43" t="s">
        <v>196</v>
      </c>
      <c r="C71" s="56" t="s">
        <v>196</v>
      </c>
      <c r="D71" s="34">
        <v>0</v>
      </c>
      <c r="E71" s="34">
        <v>0</v>
      </c>
      <c r="F71" s="67">
        <v>2000000</v>
      </c>
      <c r="G71" s="80"/>
    </row>
    <row r="72" spans="1:8" x14ac:dyDescent="0.25">
      <c r="A72" s="43" t="s">
        <v>99</v>
      </c>
      <c r="B72" s="43" t="s">
        <v>197</v>
      </c>
      <c r="C72" s="43" t="s">
        <v>198</v>
      </c>
      <c r="D72" s="67">
        <f>1500000-500000</f>
        <v>1000000</v>
      </c>
      <c r="E72" s="67">
        <v>1500000</v>
      </c>
      <c r="F72" s="67">
        <v>1500000</v>
      </c>
      <c r="G72" s="80"/>
    </row>
    <row r="73" spans="1:8" x14ac:dyDescent="0.25">
      <c r="A73" s="43" t="s">
        <v>99</v>
      </c>
      <c r="B73" s="43" t="s">
        <v>199</v>
      </c>
      <c r="C73" s="43" t="s">
        <v>139</v>
      </c>
      <c r="D73" s="34">
        <v>0</v>
      </c>
      <c r="E73" s="34">
        <v>0</v>
      </c>
      <c r="F73" s="67">
        <v>2000000</v>
      </c>
      <c r="G73" s="80"/>
    </row>
    <row r="74" spans="1:8" x14ac:dyDescent="0.25">
      <c r="A74" s="43" t="s">
        <v>99</v>
      </c>
      <c r="B74" s="43" t="s">
        <v>200</v>
      </c>
      <c r="C74" s="43" t="s">
        <v>139</v>
      </c>
      <c r="D74" s="34">
        <v>0</v>
      </c>
      <c r="E74" s="34">
        <v>0</v>
      </c>
      <c r="F74" s="67">
        <v>2000000</v>
      </c>
      <c r="G74" s="80"/>
    </row>
    <row r="75" spans="1:8" x14ac:dyDescent="0.25">
      <c r="A75" s="43" t="s">
        <v>99</v>
      </c>
      <c r="B75" s="43" t="s">
        <v>201</v>
      </c>
      <c r="C75" s="43" t="s">
        <v>139</v>
      </c>
      <c r="D75" s="34">
        <v>0</v>
      </c>
      <c r="E75" s="34">
        <v>0</v>
      </c>
      <c r="F75" s="67">
        <v>1000000</v>
      </c>
      <c r="G75" s="80"/>
    </row>
    <row r="76" spans="1:8" x14ac:dyDescent="0.25">
      <c r="A76" s="43" t="s">
        <v>99</v>
      </c>
      <c r="B76" s="43" t="s">
        <v>202</v>
      </c>
      <c r="C76" s="43" t="s">
        <v>139</v>
      </c>
      <c r="D76" s="34">
        <v>0</v>
      </c>
      <c r="E76" s="34">
        <v>0</v>
      </c>
      <c r="F76" s="67">
        <v>1000000</v>
      </c>
      <c r="G76" s="80"/>
    </row>
    <row r="77" spans="1:8" x14ac:dyDescent="0.25">
      <c r="A77" s="43" t="s">
        <v>99</v>
      </c>
      <c r="B77" s="43" t="s">
        <v>203</v>
      </c>
      <c r="C77" s="43" t="s">
        <v>139</v>
      </c>
      <c r="D77" s="34">
        <v>0</v>
      </c>
      <c r="E77" s="67">
        <v>2000000</v>
      </c>
      <c r="F77" s="67">
        <v>2000000</v>
      </c>
      <c r="G77" s="80"/>
    </row>
    <row r="78" spans="1:8" x14ac:dyDescent="0.25">
      <c r="A78" s="43" t="s">
        <v>99</v>
      </c>
      <c r="B78" s="43" t="s">
        <v>204</v>
      </c>
      <c r="C78" s="43" t="s">
        <v>205</v>
      </c>
      <c r="D78" s="34">
        <v>0</v>
      </c>
      <c r="E78" s="67">
        <v>10000000</v>
      </c>
      <c r="F78" s="67">
        <v>4000000</v>
      </c>
      <c r="G78" s="80"/>
    </row>
    <row r="79" spans="1:8" x14ac:dyDescent="0.25">
      <c r="A79" s="43" t="s">
        <v>99</v>
      </c>
      <c r="B79" s="43" t="s">
        <v>206</v>
      </c>
      <c r="C79" s="43" t="s">
        <v>207</v>
      </c>
      <c r="D79" s="34">
        <v>0</v>
      </c>
      <c r="E79" s="67">
        <v>4000000</v>
      </c>
      <c r="F79" s="67">
        <v>3000000</v>
      </c>
      <c r="G79" s="80"/>
    </row>
    <row r="80" spans="1:8" x14ac:dyDescent="0.25">
      <c r="A80" s="43" t="s">
        <v>99</v>
      </c>
      <c r="B80" s="43" t="s">
        <v>208</v>
      </c>
      <c r="C80" s="43" t="s">
        <v>208</v>
      </c>
      <c r="D80" s="34">
        <v>0</v>
      </c>
      <c r="E80" s="67">
        <v>3000000</v>
      </c>
      <c r="F80" s="34">
        <v>0</v>
      </c>
      <c r="G80" s="80"/>
    </row>
    <row r="81" spans="1:7" x14ac:dyDescent="0.25">
      <c r="A81" s="43" t="s">
        <v>99</v>
      </c>
      <c r="B81" s="43" t="s">
        <v>209</v>
      </c>
      <c r="C81" s="43" t="s">
        <v>209</v>
      </c>
      <c r="D81" s="34">
        <v>0</v>
      </c>
      <c r="E81" s="67">
        <v>3000000</v>
      </c>
      <c r="F81" s="34">
        <v>0</v>
      </c>
      <c r="G81" s="80"/>
    </row>
    <row r="82" spans="1:7" x14ac:dyDescent="0.25">
      <c r="A82" s="43" t="s">
        <v>99</v>
      </c>
      <c r="B82" s="43" t="s">
        <v>210</v>
      </c>
      <c r="C82" s="43" t="s">
        <v>211</v>
      </c>
      <c r="D82" s="34">
        <v>0</v>
      </c>
      <c r="E82" s="67">
        <v>6000000</v>
      </c>
      <c r="F82" s="34">
        <v>0</v>
      </c>
      <c r="G82" s="80"/>
    </row>
    <row r="83" spans="1:7" x14ac:dyDescent="0.25">
      <c r="A83" s="43" t="s">
        <v>99</v>
      </c>
      <c r="B83" s="43" t="s">
        <v>212</v>
      </c>
      <c r="C83" s="43" t="s">
        <v>212</v>
      </c>
      <c r="D83" s="34">
        <v>0</v>
      </c>
      <c r="E83" s="34">
        <v>0</v>
      </c>
      <c r="F83" s="67">
        <v>1000000</v>
      </c>
      <c r="G83" s="80"/>
    </row>
    <row r="84" spans="1:7" x14ac:dyDescent="0.25">
      <c r="A84" s="43" t="s">
        <v>99</v>
      </c>
      <c r="B84" s="43" t="s">
        <v>213</v>
      </c>
      <c r="C84" s="43" t="s">
        <v>213</v>
      </c>
      <c r="D84" s="34">
        <v>0</v>
      </c>
      <c r="E84" s="34">
        <v>0</v>
      </c>
      <c r="F84" s="67">
        <v>1000000</v>
      </c>
      <c r="G84" s="80"/>
    </row>
    <row r="85" spans="1:7" x14ac:dyDescent="0.25">
      <c r="A85" s="43" t="s">
        <v>99</v>
      </c>
      <c r="B85" s="43" t="s">
        <v>214</v>
      </c>
      <c r="C85" s="43" t="s">
        <v>214</v>
      </c>
      <c r="D85" s="34">
        <v>2000000</v>
      </c>
      <c r="E85" s="67">
        <v>2000000</v>
      </c>
      <c r="F85" s="34">
        <v>0</v>
      </c>
      <c r="G85" s="80"/>
    </row>
    <row r="86" spans="1:7" x14ac:dyDescent="0.25">
      <c r="A86" s="43" t="s">
        <v>99</v>
      </c>
      <c r="B86" s="43" t="s">
        <v>215</v>
      </c>
      <c r="C86" s="43" t="s">
        <v>215</v>
      </c>
      <c r="D86" s="34">
        <v>0</v>
      </c>
      <c r="E86" s="67">
        <v>2000000</v>
      </c>
      <c r="F86" s="34">
        <v>0</v>
      </c>
      <c r="G86" s="80"/>
    </row>
    <row r="87" spans="1:7" x14ac:dyDescent="0.25">
      <c r="A87" s="43" t="s">
        <v>99</v>
      </c>
      <c r="B87" s="43" t="s">
        <v>216</v>
      </c>
      <c r="C87" s="43" t="s">
        <v>66</v>
      </c>
      <c r="D87" s="34">
        <f>1000000-500000</f>
        <v>500000</v>
      </c>
      <c r="E87" s="67">
        <v>500000</v>
      </c>
      <c r="F87" s="67">
        <v>500000</v>
      </c>
      <c r="G87" s="80"/>
    </row>
    <row r="88" spans="1:7" ht="14.4" customHeight="1" x14ac:dyDescent="0.25">
      <c r="A88" s="43" t="s">
        <v>99</v>
      </c>
      <c r="B88" s="43" t="s">
        <v>217</v>
      </c>
      <c r="C88" s="43" t="s">
        <v>217</v>
      </c>
      <c r="D88" s="34">
        <v>0</v>
      </c>
      <c r="E88" s="34">
        <v>0</v>
      </c>
      <c r="F88" s="67">
        <v>3000000</v>
      </c>
      <c r="G88" s="80"/>
    </row>
    <row r="89" spans="1:7" x14ac:dyDescent="0.25">
      <c r="A89" s="43" t="s">
        <v>99</v>
      </c>
      <c r="B89" s="43" t="s">
        <v>218</v>
      </c>
      <c r="C89" s="43" t="s">
        <v>219</v>
      </c>
      <c r="D89" s="34">
        <v>1000000</v>
      </c>
      <c r="E89" s="67">
        <v>1000000</v>
      </c>
      <c r="F89" s="67">
        <v>1000000</v>
      </c>
      <c r="G89" s="80"/>
    </row>
    <row r="90" spans="1:7" x14ac:dyDescent="0.25">
      <c r="A90" s="43" t="s">
        <v>99</v>
      </c>
      <c r="B90" s="43" t="s">
        <v>220</v>
      </c>
      <c r="C90" s="43" t="s">
        <v>221</v>
      </c>
      <c r="D90" s="34">
        <v>0</v>
      </c>
      <c r="E90" s="34">
        <v>1000000</v>
      </c>
      <c r="F90" s="34">
        <v>0</v>
      </c>
      <c r="G90" s="80"/>
    </row>
    <row r="91" spans="1:7" x14ac:dyDescent="0.25">
      <c r="A91" s="43" t="s">
        <v>99</v>
      </c>
      <c r="B91" s="43" t="s">
        <v>222</v>
      </c>
      <c r="C91" s="43" t="s">
        <v>222</v>
      </c>
      <c r="D91" s="34">
        <v>0</v>
      </c>
      <c r="E91" s="34">
        <v>3000000</v>
      </c>
      <c r="F91" s="34">
        <v>0</v>
      </c>
      <c r="G91" s="80"/>
    </row>
    <row r="92" spans="1:7" x14ac:dyDescent="0.25">
      <c r="A92" s="43" t="s">
        <v>99</v>
      </c>
      <c r="B92" s="43" t="s">
        <v>223</v>
      </c>
      <c r="C92" s="43" t="s">
        <v>223</v>
      </c>
      <c r="D92" s="34">
        <v>0</v>
      </c>
      <c r="E92" s="34">
        <v>1000000</v>
      </c>
      <c r="F92" s="34">
        <v>1000000</v>
      </c>
      <c r="G92" s="80"/>
    </row>
    <row r="93" spans="1:7" x14ac:dyDescent="0.25">
      <c r="A93" s="43" t="s">
        <v>99</v>
      </c>
      <c r="B93" s="43" t="s">
        <v>224</v>
      </c>
      <c r="C93" s="43" t="s">
        <v>224</v>
      </c>
      <c r="D93" s="34">
        <v>0</v>
      </c>
      <c r="E93" s="34">
        <v>1000000</v>
      </c>
      <c r="F93" s="34">
        <v>1000000</v>
      </c>
      <c r="G93" s="80"/>
    </row>
    <row r="94" spans="1:7" x14ac:dyDescent="0.25">
      <c r="A94" s="43" t="s">
        <v>99</v>
      </c>
      <c r="B94" s="43" t="s">
        <v>225</v>
      </c>
      <c r="C94" s="56" t="s">
        <v>225</v>
      </c>
      <c r="D94" s="34">
        <v>0</v>
      </c>
      <c r="E94" s="34">
        <v>3000000</v>
      </c>
      <c r="F94" s="34">
        <v>0</v>
      </c>
      <c r="G94" s="80"/>
    </row>
    <row r="95" spans="1:7" x14ac:dyDescent="0.25">
      <c r="A95" s="43" t="s">
        <v>99</v>
      </c>
      <c r="B95" s="43" t="s">
        <v>226</v>
      </c>
      <c r="C95" s="56" t="s">
        <v>226</v>
      </c>
      <c r="D95" s="34">
        <v>0</v>
      </c>
      <c r="E95" s="34">
        <v>2000000</v>
      </c>
      <c r="F95" s="34">
        <v>0</v>
      </c>
      <c r="G95" s="80"/>
    </row>
    <row r="96" spans="1:7" x14ac:dyDescent="0.25">
      <c r="A96" s="43" t="s">
        <v>34</v>
      </c>
      <c r="B96" s="42" t="s">
        <v>107</v>
      </c>
      <c r="C96" s="42" t="s">
        <v>108</v>
      </c>
      <c r="D96" s="34">
        <v>7000000</v>
      </c>
      <c r="E96" s="34">
        <v>0</v>
      </c>
      <c r="F96" s="34">
        <v>0</v>
      </c>
      <c r="G96" s="80"/>
    </row>
    <row r="97" spans="1:8" x14ac:dyDescent="0.25">
      <c r="A97" s="60" t="s">
        <v>34</v>
      </c>
      <c r="B97" s="84" t="s">
        <v>3</v>
      </c>
      <c r="C97" s="84" t="s">
        <v>145</v>
      </c>
      <c r="D97" s="81">
        <f>5000000-1000000</f>
        <v>4000000</v>
      </c>
      <c r="E97" s="81">
        <v>7000000</v>
      </c>
      <c r="F97" s="81">
        <v>0</v>
      </c>
      <c r="G97" s="80"/>
    </row>
    <row r="98" spans="1:8" x14ac:dyDescent="0.25">
      <c r="A98" s="43" t="s">
        <v>34</v>
      </c>
      <c r="B98" s="42" t="s">
        <v>268</v>
      </c>
      <c r="C98" s="42" t="s">
        <v>269</v>
      </c>
      <c r="D98" s="34">
        <v>7000000</v>
      </c>
      <c r="E98" s="34">
        <v>0</v>
      </c>
      <c r="F98" s="34">
        <v>0</v>
      </c>
      <c r="G98" s="80"/>
    </row>
    <row r="99" spans="1:8" x14ac:dyDescent="0.25">
      <c r="A99" s="43" t="s">
        <v>34</v>
      </c>
      <c r="B99" s="42" t="s">
        <v>270</v>
      </c>
      <c r="C99" s="42" t="s">
        <v>271</v>
      </c>
      <c r="D99" s="34">
        <v>3600000</v>
      </c>
      <c r="E99" s="34">
        <v>0</v>
      </c>
      <c r="F99" s="34">
        <v>0</v>
      </c>
      <c r="G99" s="80"/>
    </row>
    <row r="100" spans="1:8" ht="27.6" x14ac:dyDescent="0.25">
      <c r="A100" s="43" t="s">
        <v>34</v>
      </c>
      <c r="B100" s="42" t="s">
        <v>272</v>
      </c>
      <c r="C100" s="42" t="s">
        <v>273</v>
      </c>
      <c r="D100" s="81">
        <f>6700000-2000000</f>
        <v>4700000</v>
      </c>
      <c r="E100" s="34">
        <v>0</v>
      </c>
      <c r="F100" s="34">
        <v>0</v>
      </c>
      <c r="G100" s="80"/>
    </row>
    <row r="101" spans="1:8" ht="27.6" x14ac:dyDescent="0.25">
      <c r="A101" s="43" t="s">
        <v>34</v>
      </c>
      <c r="B101" s="42" t="s">
        <v>274</v>
      </c>
      <c r="C101" s="42" t="s">
        <v>275</v>
      </c>
      <c r="D101" s="81">
        <f>5500000-500000</f>
        <v>5000000</v>
      </c>
      <c r="E101" s="34">
        <v>0</v>
      </c>
      <c r="F101" s="34">
        <v>0</v>
      </c>
      <c r="G101" s="80"/>
    </row>
    <row r="102" spans="1:8" x14ac:dyDescent="0.25">
      <c r="A102" s="43" t="s">
        <v>34</v>
      </c>
      <c r="B102" s="42" t="s">
        <v>276</v>
      </c>
      <c r="C102" s="42" t="s">
        <v>277</v>
      </c>
      <c r="D102" s="81">
        <f>5200000-200000</f>
        <v>5000000</v>
      </c>
      <c r="E102" s="34">
        <v>0</v>
      </c>
      <c r="F102" s="34">
        <v>0</v>
      </c>
      <c r="G102" s="80"/>
    </row>
    <row r="103" spans="1:8" ht="27.6" x14ac:dyDescent="0.25">
      <c r="A103" s="43" t="s">
        <v>34</v>
      </c>
      <c r="B103" s="42" t="s">
        <v>278</v>
      </c>
      <c r="C103" s="42" t="s">
        <v>279</v>
      </c>
      <c r="D103" s="34">
        <v>5000000</v>
      </c>
      <c r="E103" s="34">
        <v>0</v>
      </c>
      <c r="F103" s="34">
        <v>0</v>
      </c>
      <c r="G103" s="80"/>
    </row>
    <row r="104" spans="1:8" x14ac:dyDescent="0.25">
      <c r="A104" s="43" t="s">
        <v>34</v>
      </c>
      <c r="B104" s="42" t="s">
        <v>280</v>
      </c>
      <c r="C104" s="42" t="s">
        <v>281</v>
      </c>
      <c r="D104" s="34">
        <v>0</v>
      </c>
      <c r="E104" s="81">
        <f>7000000-2000000</f>
        <v>5000000</v>
      </c>
      <c r="F104" s="34">
        <v>0</v>
      </c>
      <c r="G104" s="80"/>
    </row>
    <row r="105" spans="1:8" x14ac:dyDescent="0.25">
      <c r="A105" s="43" t="s">
        <v>34</v>
      </c>
      <c r="B105" s="42" t="s">
        <v>121</v>
      </c>
      <c r="C105" s="42" t="s">
        <v>122</v>
      </c>
      <c r="D105" s="34">
        <f>1500000-500000</f>
        <v>1000000</v>
      </c>
      <c r="E105" s="34">
        <v>0</v>
      </c>
      <c r="F105" s="34">
        <v>0</v>
      </c>
      <c r="G105" s="80"/>
    </row>
    <row r="106" spans="1:8" x14ac:dyDescent="0.25">
      <c r="A106" s="43" t="s">
        <v>34</v>
      </c>
      <c r="B106" s="42" t="s">
        <v>123</v>
      </c>
      <c r="C106" s="42" t="s">
        <v>122</v>
      </c>
      <c r="D106" s="34">
        <f>1500000-500000</f>
        <v>1000000</v>
      </c>
      <c r="E106" s="34">
        <v>0</v>
      </c>
      <c r="F106" s="34">
        <v>0</v>
      </c>
      <c r="G106" s="80"/>
    </row>
    <row r="107" spans="1:8" x14ac:dyDescent="0.25">
      <c r="A107" s="60" t="s">
        <v>34</v>
      </c>
      <c r="B107" s="84" t="s">
        <v>12</v>
      </c>
      <c r="C107" s="84" t="s">
        <v>13</v>
      </c>
      <c r="D107" s="81">
        <f>0+500000</f>
        <v>500000</v>
      </c>
      <c r="E107" s="81">
        <v>0</v>
      </c>
      <c r="F107" s="81">
        <v>0</v>
      </c>
      <c r="G107" s="80"/>
    </row>
    <row r="108" spans="1:8" x14ac:dyDescent="0.25">
      <c r="A108" s="43" t="s">
        <v>34</v>
      </c>
      <c r="B108" s="42" t="s">
        <v>125</v>
      </c>
      <c r="C108" s="42" t="s">
        <v>126</v>
      </c>
      <c r="D108" s="34">
        <v>0</v>
      </c>
      <c r="E108" s="81">
        <f>4300000-1000000</f>
        <v>3300000</v>
      </c>
      <c r="F108" s="34">
        <v>4300000</v>
      </c>
      <c r="G108" s="80"/>
    </row>
    <row r="109" spans="1:8" x14ac:dyDescent="0.25">
      <c r="A109" s="60" t="s">
        <v>34</v>
      </c>
      <c r="B109" s="84" t="s">
        <v>384</v>
      </c>
      <c r="C109" s="84" t="s">
        <v>385</v>
      </c>
      <c r="D109" s="34">
        <v>2000000</v>
      </c>
      <c r="E109" s="34">
        <v>0</v>
      </c>
      <c r="F109" s="34">
        <v>0</v>
      </c>
      <c r="G109" s="80" t="s">
        <v>369</v>
      </c>
      <c r="H109" s="93" t="s">
        <v>389</v>
      </c>
    </row>
    <row r="110" spans="1:8" x14ac:dyDescent="0.25">
      <c r="A110" s="43" t="s">
        <v>34</v>
      </c>
      <c r="B110" s="42" t="s">
        <v>330</v>
      </c>
      <c r="C110" s="42" t="s">
        <v>331</v>
      </c>
      <c r="D110" s="34">
        <v>3900000</v>
      </c>
      <c r="E110" s="34">
        <v>0</v>
      </c>
      <c r="F110" s="34">
        <v>0</v>
      </c>
      <c r="G110" s="80"/>
    </row>
    <row r="111" spans="1:8" x14ac:dyDescent="0.25">
      <c r="A111" s="43" t="s">
        <v>34</v>
      </c>
      <c r="B111" s="42" t="s">
        <v>332</v>
      </c>
      <c r="C111" s="42" t="s">
        <v>333</v>
      </c>
      <c r="D111" s="34">
        <f>2000000-1000000</f>
        <v>1000000</v>
      </c>
      <c r="E111" s="34">
        <v>0</v>
      </c>
      <c r="F111" s="34">
        <v>0</v>
      </c>
      <c r="G111" s="80"/>
    </row>
    <row r="112" spans="1:8" x14ac:dyDescent="0.25">
      <c r="A112" s="43" t="s">
        <v>34</v>
      </c>
      <c r="B112" s="42" t="s">
        <v>334</v>
      </c>
      <c r="C112" s="42" t="s">
        <v>335</v>
      </c>
      <c r="D112" s="34">
        <v>500000</v>
      </c>
      <c r="E112" s="34">
        <v>0</v>
      </c>
      <c r="F112" s="34">
        <v>0</v>
      </c>
      <c r="G112" s="80"/>
    </row>
    <row r="113" spans="1:7" x14ac:dyDescent="0.25">
      <c r="A113" s="43" t="s">
        <v>34</v>
      </c>
      <c r="B113" s="42" t="s">
        <v>336</v>
      </c>
      <c r="C113" s="42" t="s">
        <v>337</v>
      </c>
      <c r="D113" s="34">
        <v>0</v>
      </c>
      <c r="E113" s="34">
        <v>2000000</v>
      </c>
      <c r="F113" s="34">
        <v>0</v>
      </c>
      <c r="G113" s="80"/>
    </row>
    <row r="114" spans="1:7" x14ac:dyDescent="0.25">
      <c r="A114" s="43" t="s">
        <v>34</v>
      </c>
      <c r="B114" s="42" t="s">
        <v>338</v>
      </c>
      <c r="C114" s="42" t="s">
        <v>339</v>
      </c>
      <c r="D114" s="34">
        <v>0</v>
      </c>
      <c r="E114" s="34">
        <v>2000000</v>
      </c>
      <c r="F114" s="34">
        <v>0</v>
      </c>
      <c r="G114" s="80"/>
    </row>
    <row r="115" spans="1:7" x14ac:dyDescent="0.25">
      <c r="A115" s="43" t="s">
        <v>34</v>
      </c>
      <c r="B115" s="42" t="s">
        <v>341</v>
      </c>
      <c r="C115" s="42" t="s">
        <v>340</v>
      </c>
      <c r="D115" s="34">
        <v>0</v>
      </c>
      <c r="E115" s="34">
        <v>500000</v>
      </c>
      <c r="F115" s="34">
        <v>0</v>
      </c>
      <c r="G115" s="80"/>
    </row>
    <row r="116" spans="1:7" x14ac:dyDescent="0.25">
      <c r="A116" s="43" t="s">
        <v>34</v>
      </c>
      <c r="B116" s="42" t="s">
        <v>342</v>
      </c>
      <c r="C116" s="42" t="s">
        <v>343</v>
      </c>
      <c r="D116" s="34">
        <v>0</v>
      </c>
      <c r="E116" s="34">
        <v>0</v>
      </c>
      <c r="F116" s="34">
        <v>1500000</v>
      </c>
      <c r="G116" s="80"/>
    </row>
    <row r="117" spans="1:7" x14ac:dyDescent="0.25">
      <c r="A117" s="43" t="s">
        <v>34</v>
      </c>
      <c r="B117" s="42" t="s">
        <v>344</v>
      </c>
      <c r="C117" s="42" t="s">
        <v>344</v>
      </c>
      <c r="D117" s="81">
        <f>4000000-2000000</f>
        <v>2000000</v>
      </c>
      <c r="E117" s="34">
        <v>0</v>
      </c>
      <c r="F117" s="34">
        <v>0</v>
      </c>
      <c r="G117" s="80"/>
    </row>
    <row r="118" spans="1:7" x14ac:dyDescent="0.25">
      <c r="A118" s="43" t="s">
        <v>34</v>
      </c>
      <c r="B118" s="42" t="s">
        <v>345</v>
      </c>
      <c r="C118" s="42" t="s">
        <v>346</v>
      </c>
      <c r="D118" s="34">
        <v>3000000</v>
      </c>
      <c r="E118" s="81">
        <f>5000000-2000000</f>
        <v>3000000</v>
      </c>
      <c r="F118" s="34">
        <v>6000000</v>
      </c>
      <c r="G118" s="80"/>
    </row>
    <row r="119" spans="1:7" x14ac:dyDescent="0.25">
      <c r="A119" s="43" t="s">
        <v>34</v>
      </c>
      <c r="B119" s="42" t="s">
        <v>282</v>
      </c>
      <c r="C119" s="42" t="s">
        <v>282</v>
      </c>
      <c r="D119" s="81">
        <f>3000000-500000-500000</f>
        <v>2000000</v>
      </c>
      <c r="E119" s="34">
        <v>0</v>
      </c>
      <c r="F119" s="34">
        <v>0</v>
      </c>
      <c r="G119" s="80"/>
    </row>
    <row r="120" spans="1:7" x14ac:dyDescent="0.25">
      <c r="A120" s="43" t="s">
        <v>34</v>
      </c>
      <c r="B120" s="42" t="s">
        <v>283</v>
      </c>
      <c r="C120" s="42" t="s">
        <v>284</v>
      </c>
      <c r="D120" s="34">
        <v>0</v>
      </c>
      <c r="E120" s="34">
        <v>2000000</v>
      </c>
      <c r="F120" s="34">
        <v>0</v>
      </c>
      <c r="G120" s="80"/>
    </row>
    <row r="121" spans="1:7" x14ac:dyDescent="0.25">
      <c r="A121" s="43" t="s">
        <v>34</v>
      </c>
      <c r="B121" s="42" t="s">
        <v>285</v>
      </c>
      <c r="C121" s="42" t="s">
        <v>285</v>
      </c>
      <c r="D121" s="34">
        <v>0</v>
      </c>
      <c r="E121" s="34">
        <v>500000</v>
      </c>
      <c r="F121" s="34">
        <v>0</v>
      </c>
      <c r="G121" s="80"/>
    </row>
    <row r="122" spans="1:7" x14ac:dyDescent="0.25">
      <c r="A122" s="43" t="s">
        <v>34</v>
      </c>
      <c r="B122" s="42" t="s">
        <v>286</v>
      </c>
      <c r="C122" s="42" t="s">
        <v>287</v>
      </c>
      <c r="D122" s="34">
        <v>0</v>
      </c>
      <c r="E122" s="34">
        <v>500000</v>
      </c>
      <c r="F122" s="34">
        <v>0</v>
      </c>
      <c r="G122" s="80"/>
    </row>
    <row r="123" spans="1:7" x14ac:dyDescent="0.25">
      <c r="A123" s="43" t="s">
        <v>34</v>
      </c>
      <c r="B123" s="42" t="s">
        <v>288</v>
      </c>
      <c r="C123" s="42" t="s">
        <v>289</v>
      </c>
      <c r="D123" s="34">
        <v>0</v>
      </c>
      <c r="E123" s="34">
        <v>0</v>
      </c>
      <c r="F123" s="34">
        <v>1500000</v>
      </c>
      <c r="G123" s="80"/>
    </row>
    <row r="124" spans="1:7" x14ac:dyDescent="0.25">
      <c r="A124" s="43" t="s">
        <v>34</v>
      </c>
      <c r="B124" s="42" t="s">
        <v>22</v>
      </c>
      <c r="C124" s="42" t="s">
        <v>23</v>
      </c>
      <c r="D124" s="34">
        <v>0</v>
      </c>
      <c r="E124" s="34">
        <v>1200000</v>
      </c>
      <c r="F124" s="34">
        <v>1200000</v>
      </c>
      <c r="G124" s="80"/>
    </row>
    <row r="125" spans="1:7" x14ac:dyDescent="0.25">
      <c r="A125" s="43" t="s">
        <v>100</v>
      </c>
      <c r="B125" s="18" t="s">
        <v>182</v>
      </c>
      <c r="C125" s="18" t="s">
        <v>182</v>
      </c>
      <c r="D125" s="81">
        <f>6000000-2000000</f>
        <v>4000000</v>
      </c>
      <c r="E125" s="34">
        <v>0</v>
      </c>
      <c r="F125" s="34">
        <v>0</v>
      </c>
      <c r="G125" s="80"/>
    </row>
    <row r="126" spans="1:7" x14ac:dyDescent="0.25">
      <c r="A126" s="60" t="s">
        <v>100</v>
      </c>
      <c r="B126" s="85" t="s">
        <v>361</v>
      </c>
      <c r="C126" s="85" t="s">
        <v>361</v>
      </c>
      <c r="D126" s="81">
        <f>0+2000000</f>
        <v>2000000</v>
      </c>
      <c r="E126" s="34">
        <v>0</v>
      </c>
      <c r="F126" s="34">
        <v>0</v>
      </c>
      <c r="G126" s="80"/>
    </row>
    <row r="127" spans="1:7" x14ac:dyDescent="0.25">
      <c r="A127" s="43" t="s">
        <v>347</v>
      </c>
      <c r="B127" s="18" t="s">
        <v>348</v>
      </c>
      <c r="C127" s="18" t="s">
        <v>348</v>
      </c>
      <c r="D127" s="34">
        <v>700000</v>
      </c>
      <c r="E127" s="34">
        <v>0</v>
      </c>
      <c r="F127" s="34">
        <v>0</v>
      </c>
      <c r="G127" s="80"/>
    </row>
    <row r="128" spans="1:7" x14ac:dyDescent="0.25">
      <c r="A128" s="43"/>
      <c r="B128" s="42"/>
      <c r="C128" s="42"/>
      <c r="D128" s="34"/>
      <c r="E128" s="34"/>
      <c r="F128" s="34"/>
      <c r="G128" s="80"/>
    </row>
    <row r="129" spans="4:6" ht="14.4" thickBot="1" x14ac:dyDescent="0.3">
      <c r="D129" s="39">
        <f>SUBTOTAL(9,D4:D127)</f>
        <v>145500000</v>
      </c>
      <c r="E129" s="39">
        <f>SUBTOTAL(9,E4:E127)</f>
        <v>152200000</v>
      </c>
      <c r="F129" s="79">
        <f>SUBTOTAL(9,F4:F127)</f>
        <v>81250000</v>
      </c>
    </row>
    <row r="130" spans="4:6" ht="14.4" thickTop="1" x14ac:dyDescent="0.25"/>
    <row r="132" spans="4:6" x14ac:dyDescent="0.25">
      <c r="D132" s="38">
        <v>140250000</v>
      </c>
      <c r="E132" s="38">
        <v>150000000</v>
      </c>
      <c r="F132" s="38">
        <v>81250000</v>
      </c>
    </row>
    <row r="133" spans="4:6" x14ac:dyDescent="0.25">
      <c r="D133" s="38">
        <f>D132-D129</f>
        <v>-5250000</v>
      </c>
      <c r="E133" s="38">
        <f t="shared" ref="E133:F133" si="1">E132-E129</f>
        <v>-2200000</v>
      </c>
      <c r="F133" s="38">
        <f t="shared" si="1"/>
        <v>0</v>
      </c>
    </row>
    <row r="134" spans="4:6" x14ac:dyDescent="0.25">
      <c r="D134" s="38">
        <v>10000000</v>
      </c>
      <c r="E134" s="38">
        <v>10000000</v>
      </c>
      <c r="F134" s="38">
        <v>10000000</v>
      </c>
    </row>
    <row r="135" spans="4:6" x14ac:dyDescent="0.25">
      <c r="D135" s="38">
        <f>D129-D134</f>
        <v>135500000</v>
      </c>
      <c r="E135" s="38">
        <f t="shared" ref="E135:F135" si="2">E129-E134</f>
        <v>142200000</v>
      </c>
      <c r="F135" s="38">
        <f t="shared" si="2"/>
        <v>71250000</v>
      </c>
    </row>
  </sheetData>
  <autoFilter ref="A3:G127" xr:uid="{475B2E6A-F8EB-4B73-A00D-DB7030BC6135}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&amp;R7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3F6-99FC-4343-9BCD-29D7A650BE91}">
  <dimension ref="A1:F91"/>
  <sheetViews>
    <sheetView topLeftCell="A79" zoomScaleNormal="100" workbookViewId="0">
      <selection activeCell="B68" sqref="B68"/>
    </sheetView>
  </sheetViews>
  <sheetFormatPr defaultRowHeight="13.8" x14ac:dyDescent="0.25"/>
  <cols>
    <col min="1" max="1" width="24" customWidth="1"/>
    <col min="2" max="2" width="59.796875" customWidth="1"/>
    <col min="3" max="3" width="36.3984375" customWidth="1"/>
    <col min="4" max="4" width="18.09765625" style="10" customWidth="1"/>
    <col min="5" max="6" width="17.09765625" style="10" customWidth="1"/>
  </cols>
  <sheetData>
    <row r="1" spans="1:6" ht="21" x14ac:dyDescent="0.4">
      <c r="A1" s="6" t="s">
        <v>8</v>
      </c>
    </row>
    <row r="2" spans="1:6" ht="14.4" thickBot="1" x14ac:dyDescent="0.3"/>
    <row r="3" spans="1:6" ht="28.8" x14ac:dyDescent="0.25">
      <c r="A3" s="24" t="s">
        <v>7</v>
      </c>
      <c r="B3" s="24" t="s">
        <v>0</v>
      </c>
      <c r="C3" s="24" t="s">
        <v>9</v>
      </c>
      <c r="D3" s="26" t="s">
        <v>169</v>
      </c>
      <c r="E3" s="26" t="s">
        <v>167</v>
      </c>
      <c r="F3" s="28" t="s">
        <v>170</v>
      </c>
    </row>
    <row r="4" spans="1:6" x14ac:dyDescent="0.25">
      <c r="A4" s="18" t="s">
        <v>100</v>
      </c>
      <c r="B4" s="36" t="s">
        <v>182</v>
      </c>
      <c r="C4" s="36" t="s">
        <v>104</v>
      </c>
      <c r="D4" s="37">
        <v>0</v>
      </c>
      <c r="E4" s="37">
        <v>1000000</v>
      </c>
      <c r="F4" s="37">
        <v>0</v>
      </c>
    </row>
    <row r="5" spans="1:6" x14ac:dyDescent="0.25">
      <c r="A5" s="18" t="s">
        <v>100</v>
      </c>
      <c r="B5" s="36" t="s">
        <v>105</v>
      </c>
      <c r="C5" s="36" t="s">
        <v>105</v>
      </c>
      <c r="D5" s="37">
        <v>2000000</v>
      </c>
      <c r="E5" s="37">
        <v>0</v>
      </c>
      <c r="F5" s="37">
        <v>0</v>
      </c>
    </row>
    <row r="6" spans="1:6" x14ac:dyDescent="0.25">
      <c r="A6" s="18" t="s">
        <v>100</v>
      </c>
      <c r="B6" s="36" t="s">
        <v>106</v>
      </c>
      <c r="C6" s="36" t="s">
        <v>106</v>
      </c>
      <c r="D6" s="37">
        <v>0</v>
      </c>
      <c r="E6" s="37">
        <v>5000000</v>
      </c>
      <c r="F6" s="37">
        <v>0</v>
      </c>
    </row>
    <row r="7" spans="1:6" x14ac:dyDescent="0.25">
      <c r="A7" s="18" t="s">
        <v>34</v>
      </c>
      <c r="B7" s="36" t="s">
        <v>107</v>
      </c>
      <c r="C7" s="36" t="s">
        <v>108</v>
      </c>
      <c r="D7" s="37">
        <v>0</v>
      </c>
      <c r="E7" s="37">
        <v>10000000</v>
      </c>
      <c r="F7" s="37">
        <v>0</v>
      </c>
    </row>
    <row r="8" spans="1:6" x14ac:dyDescent="0.25">
      <c r="A8" s="18" t="s">
        <v>34</v>
      </c>
      <c r="B8" s="36" t="s">
        <v>10</v>
      </c>
      <c r="C8" s="36" t="s">
        <v>11</v>
      </c>
      <c r="D8" s="37">
        <v>5600000</v>
      </c>
      <c r="E8" s="37">
        <v>0</v>
      </c>
      <c r="F8" s="37">
        <v>0</v>
      </c>
    </row>
    <row r="9" spans="1:6" x14ac:dyDescent="0.25">
      <c r="A9" s="18" t="s">
        <v>34</v>
      </c>
      <c r="B9" s="36" t="s">
        <v>109</v>
      </c>
      <c r="C9" s="36" t="s">
        <v>110</v>
      </c>
      <c r="D9" s="37">
        <v>0</v>
      </c>
      <c r="E9" s="37">
        <v>0</v>
      </c>
      <c r="F9" s="37">
        <v>2000000</v>
      </c>
    </row>
    <row r="10" spans="1:6" x14ac:dyDescent="0.25">
      <c r="A10" s="18" t="s">
        <v>34</v>
      </c>
      <c r="B10" s="36" t="s">
        <v>111</v>
      </c>
      <c r="C10" s="36" t="s">
        <v>112</v>
      </c>
      <c r="D10" s="37">
        <v>0</v>
      </c>
      <c r="E10" s="37">
        <v>0</v>
      </c>
      <c r="F10" s="37">
        <v>12000000</v>
      </c>
    </row>
    <row r="11" spans="1:6" x14ac:dyDescent="0.25">
      <c r="A11" s="18" t="s">
        <v>34</v>
      </c>
      <c r="B11" s="36" t="s">
        <v>12</v>
      </c>
      <c r="C11" s="36" t="s">
        <v>13</v>
      </c>
      <c r="D11" s="37">
        <v>1500000</v>
      </c>
      <c r="E11" s="37">
        <v>0</v>
      </c>
      <c r="F11" s="37">
        <v>0</v>
      </c>
    </row>
    <row r="12" spans="1:6" x14ac:dyDescent="0.25">
      <c r="A12" s="18" t="s">
        <v>34</v>
      </c>
      <c r="B12" s="36" t="s">
        <v>14</v>
      </c>
      <c r="C12" s="36" t="s">
        <v>15</v>
      </c>
      <c r="D12" s="37">
        <v>4000000</v>
      </c>
      <c r="E12" s="37">
        <v>0</v>
      </c>
      <c r="F12" s="37">
        <v>0</v>
      </c>
    </row>
    <row r="13" spans="1:6" x14ac:dyDescent="0.25">
      <c r="A13" s="18" t="s">
        <v>34</v>
      </c>
      <c r="B13" s="36" t="s">
        <v>16</v>
      </c>
      <c r="C13" s="36" t="s">
        <v>17</v>
      </c>
      <c r="D13" s="37">
        <v>4500000</v>
      </c>
      <c r="E13" s="37">
        <v>0</v>
      </c>
      <c r="F13" s="37">
        <v>0</v>
      </c>
    </row>
    <row r="14" spans="1:6" x14ac:dyDescent="0.25">
      <c r="A14" s="18" t="s">
        <v>34</v>
      </c>
      <c r="B14" s="36" t="s">
        <v>113</v>
      </c>
      <c r="C14" s="36" t="s">
        <v>114</v>
      </c>
      <c r="D14" s="37">
        <v>0</v>
      </c>
      <c r="E14" s="37">
        <v>0</v>
      </c>
      <c r="F14" s="37">
        <v>2000000</v>
      </c>
    </row>
    <row r="15" spans="1:6" x14ac:dyDescent="0.25">
      <c r="A15" s="18" t="s">
        <v>34</v>
      </c>
      <c r="B15" s="36" t="s">
        <v>18</v>
      </c>
      <c r="C15" s="36" t="s">
        <v>19</v>
      </c>
      <c r="D15" s="37">
        <v>3500000</v>
      </c>
      <c r="E15" s="37">
        <v>0</v>
      </c>
      <c r="F15" s="37">
        <v>0</v>
      </c>
    </row>
    <row r="16" spans="1:6" x14ac:dyDescent="0.25">
      <c r="A16" s="18" t="s">
        <v>34</v>
      </c>
      <c r="B16" s="36" t="s">
        <v>115</v>
      </c>
      <c r="C16" s="36" t="s">
        <v>116</v>
      </c>
      <c r="D16" s="37">
        <v>0</v>
      </c>
      <c r="E16" s="37">
        <v>0</v>
      </c>
      <c r="F16" s="37">
        <v>2500000</v>
      </c>
    </row>
    <row r="17" spans="1:6" x14ac:dyDescent="0.25">
      <c r="A17" s="18" t="s">
        <v>34</v>
      </c>
      <c r="B17" s="36" t="s">
        <v>20</v>
      </c>
      <c r="C17" s="36" t="s">
        <v>21</v>
      </c>
      <c r="D17" s="37">
        <v>700000</v>
      </c>
      <c r="E17" s="37">
        <v>0</v>
      </c>
      <c r="F17" s="37">
        <v>0</v>
      </c>
    </row>
    <row r="18" spans="1:6" x14ac:dyDescent="0.25">
      <c r="A18" s="18" t="s">
        <v>34</v>
      </c>
      <c r="B18" s="36" t="s">
        <v>22</v>
      </c>
      <c r="C18" s="36" t="s">
        <v>23</v>
      </c>
      <c r="D18" s="37">
        <v>1200000</v>
      </c>
      <c r="E18" s="37">
        <v>1200000</v>
      </c>
      <c r="F18" s="37">
        <v>0</v>
      </c>
    </row>
    <row r="19" spans="1:6" x14ac:dyDescent="0.25">
      <c r="A19" s="18" t="s">
        <v>34</v>
      </c>
      <c r="B19" s="36" t="s">
        <v>24</v>
      </c>
      <c r="C19" s="36" t="s">
        <v>25</v>
      </c>
      <c r="D19" s="37">
        <v>1300000</v>
      </c>
      <c r="E19" s="37">
        <v>0</v>
      </c>
      <c r="F19" s="37">
        <v>0</v>
      </c>
    </row>
    <row r="20" spans="1:6" x14ac:dyDescent="0.25">
      <c r="A20" s="18" t="s">
        <v>34</v>
      </c>
      <c r="B20" s="36" t="s">
        <v>117</v>
      </c>
      <c r="C20" s="36" t="s">
        <v>118</v>
      </c>
      <c r="D20" s="37">
        <v>0</v>
      </c>
      <c r="E20" s="37">
        <v>0</v>
      </c>
      <c r="F20" s="37">
        <v>1500000</v>
      </c>
    </row>
    <row r="21" spans="1:6" x14ac:dyDescent="0.25">
      <c r="A21" s="18" t="s">
        <v>34</v>
      </c>
      <c r="B21" s="36" t="s">
        <v>119</v>
      </c>
      <c r="C21" s="36" t="s">
        <v>120</v>
      </c>
      <c r="D21" s="37">
        <v>0</v>
      </c>
      <c r="E21" s="37">
        <v>0</v>
      </c>
      <c r="F21" s="37">
        <v>500000</v>
      </c>
    </row>
    <row r="22" spans="1:6" x14ac:dyDescent="0.25">
      <c r="A22" s="18" t="s">
        <v>34</v>
      </c>
      <c r="B22" s="36" t="s">
        <v>26</v>
      </c>
      <c r="C22" s="36" t="s">
        <v>27</v>
      </c>
      <c r="D22" s="37">
        <v>700000</v>
      </c>
      <c r="E22" s="37">
        <v>0</v>
      </c>
      <c r="F22" s="37">
        <v>0</v>
      </c>
    </row>
    <row r="23" spans="1:6" x14ac:dyDescent="0.25">
      <c r="A23" s="18" t="s">
        <v>34</v>
      </c>
      <c r="B23" s="36" t="s">
        <v>28</v>
      </c>
      <c r="C23" s="36" t="s">
        <v>29</v>
      </c>
      <c r="D23" s="37">
        <v>1500000</v>
      </c>
      <c r="E23" s="37">
        <v>0</v>
      </c>
      <c r="F23" s="37">
        <v>0</v>
      </c>
    </row>
    <row r="24" spans="1:6" x14ac:dyDescent="0.25">
      <c r="A24" s="18" t="s">
        <v>34</v>
      </c>
      <c r="B24" s="36" t="s">
        <v>30</v>
      </c>
      <c r="C24" s="36" t="s">
        <v>31</v>
      </c>
      <c r="D24" s="37">
        <v>1500000</v>
      </c>
      <c r="E24" s="37">
        <v>0</v>
      </c>
      <c r="F24" s="37">
        <v>0</v>
      </c>
    </row>
    <row r="25" spans="1:6" x14ac:dyDescent="0.25">
      <c r="A25" s="18" t="s">
        <v>34</v>
      </c>
      <c r="B25" s="36" t="s">
        <v>121</v>
      </c>
      <c r="C25" s="36" t="s">
        <v>122</v>
      </c>
      <c r="D25" s="37">
        <v>0</v>
      </c>
      <c r="E25" s="37">
        <v>1500000</v>
      </c>
      <c r="F25" s="37">
        <v>0</v>
      </c>
    </row>
    <row r="26" spans="1:6" x14ac:dyDescent="0.25">
      <c r="A26" s="18" t="s">
        <v>34</v>
      </c>
      <c r="B26" s="36" t="s">
        <v>123</v>
      </c>
      <c r="C26" s="36" t="s">
        <v>122</v>
      </c>
      <c r="D26" s="37">
        <v>0</v>
      </c>
      <c r="E26" s="37">
        <v>1500000</v>
      </c>
      <c r="F26" s="37">
        <v>0</v>
      </c>
    </row>
    <row r="27" spans="1:6" x14ac:dyDescent="0.25">
      <c r="A27" s="18" t="s">
        <v>34</v>
      </c>
      <c r="B27" s="36" t="s">
        <v>124</v>
      </c>
      <c r="C27" s="36" t="s">
        <v>122</v>
      </c>
      <c r="D27" s="37">
        <v>0</v>
      </c>
      <c r="E27" s="37">
        <v>0</v>
      </c>
      <c r="F27" s="37">
        <v>1500000</v>
      </c>
    </row>
    <row r="28" spans="1:6" x14ac:dyDescent="0.25">
      <c r="A28" s="18" t="s">
        <v>34</v>
      </c>
      <c r="B28" s="36" t="s">
        <v>125</v>
      </c>
      <c r="C28" s="36" t="s">
        <v>126</v>
      </c>
      <c r="D28" s="37">
        <v>0</v>
      </c>
      <c r="E28" s="37">
        <v>4500000</v>
      </c>
      <c r="F28" s="37">
        <v>4500000</v>
      </c>
    </row>
    <row r="29" spans="1:6" x14ac:dyDescent="0.25">
      <c r="A29" s="18" t="s">
        <v>34</v>
      </c>
      <c r="B29" s="36" t="s">
        <v>127</v>
      </c>
      <c r="C29" s="36" t="s">
        <v>128</v>
      </c>
      <c r="D29" s="37">
        <v>0</v>
      </c>
      <c r="E29" s="37">
        <v>0</v>
      </c>
      <c r="F29" s="37">
        <v>1500000</v>
      </c>
    </row>
    <row r="30" spans="1:6" x14ac:dyDescent="0.25">
      <c r="A30" s="18" t="s">
        <v>34</v>
      </c>
      <c r="B30" s="36" t="s">
        <v>129</v>
      </c>
      <c r="C30" s="36" t="s">
        <v>130</v>
      </c>
      <c r="D30" s="37">
        <v>0</v>
      </c>
      <c r="E30" s="37">
        <v>1500000</v>
      </c>
      <c r="F30" s="37">
        <v>0</v>
      </c>
    </row>
    <row r="31" spans="1:6" x14ac:dyDescent="0.25">
      <c r="A31" s="18" t="s">
        <v>34</v>
      </c>
      <c r="B31" s="36" t="s">
        <v>131</v>
      </c>
      <c r="C31" s="36" t="s">
        <v>132</v>
      </c>
      <c r="D31" s="37">
        <v>0</v>
      </c>
      <c r="E31" s="37">
        <v>800000</v>
      </c>
      <c r="F31" s="37">
        <v>0</v>
      </c>
    </row>
    <row r="32" spans="1:6" x14ac:dyDescent="0.25">
      <c r="A32" s="18" t="s">
        <v>34</v>
      </c>
      <c r="B32" s="36" t="s">
        <v>32</v>
      </c>
      <c r="C32" s="36" t="s">
        <v>33</v>
      </c>
      <c r="D32" s="37">
        <v>3000000</v>
      </c>
      <c r="E32" s="37">
        <v>9000000</v>
      </c>
      <c r="F32" s="37">
        <v>0</v>
      </c>
    </row>
    <row r="33" spans="1:6" x14ac:dyDescent="0.25">
      <c r="A33" s="18" t="s">
        <v>99</v>
      </c>
      <c r="B33" s="36" t="s">
        <v>133</v>
      </c>
      <c r="C33" s="36" t="s">
        <v>134</v>
      </c>
      <c r="D33" s="37">
        <v>10000000</v>
      </c>
      <c r="E33" s="37">
        <v>10000000</v>
      </c>
      <c r="F33" s="37">
        <v>10000000</v>
      </c>
    </row>
    <row r="34" spans="1:6" x14ac:dyDescent="0.25">
      <c r="A34" s="18" t="s">
        <v>99</v>
      </c>
      <c r="B34" s="36" t="s">
        <v>135</v>
      </c>
      <c r="C34" s="36" t="s">
        <v>136</v>
      </c>
      <c r="D34" s="37">
        <v>0</v>
      </c>
      <c r="E34" s="37">
        <v>1000000</v>
      </c>
      <c r="F34" s="37">
        <v>0</v>
      </c>
    </row>
    <row r="35" spans="1:6" x14ac:dyDescent="0.25">
      <c r="A35" s="18" t="s">
        <v>99</v>
      </c>
      <c r="B35" s="36" t="s">
        <v>35</v>
      </c>
      <c r="C35" s="36" t="s">
        <v>36</v>
      </c>
      <c r="D35" s="37">
        <v>1500000</v>
      </c>
      <c r="E35" s="37">
        <v>1500000</v>
      </c>
      <c r="F35" s="37">
        <v>0</v>
      </c>
    </row>
    <row r="36" spans="1:6" x14ac:dyDescent="0.25">
      <c r="A36" s="18" t="s">
        <v>99</v>
      </c>
      <c r="B36" s="36" t="s">
        <v>37</v>
      </c>
      <c r="C36" s="36" t="s">
        <v>38</v>
      </c>
      <c r="D36" s="37">
        <f>5500000-400000</f>
        <v>5100000</v>
      </c>
      <c r="E36" s="37">
        <v>2000000</v>
      </c>
      <c r="F36" s="37">
        <v>9400000</v>
      </c>
    </row>
    <row r="37" spans="1:6" x14ac:dyDescent="0.25">
      <c r="A37" s="18" t="s">
        <v>99</v>
      </c>
      <c r="B37" s="36" t="s">
        <v>39</v>
      </c>
      <c r="C37" s="36" t="s">
        <v>40</v>
      </c>
      <c r="D37" s="37">
        <v>0</v>
      </c>
      <c r="E37" s="37">
        <v>0</v>
      </c>
      <c r="F37" s="37">
        <v>3000000</v>
      </c>
    </row>
    <row r="38" spans="1:6" x14ac:dyDescent="0.25">
      <c r="A38" s="18" t="s">
        <v>99</v>
      </c>
      <c r="B38" s="18" t="s">
        <v>41</v>
      </c>
      <c r="C38" s="18" t="s">
        <v>42</v>
      </c>
      <c r="D38" s="19">
        <v>5500000</v>
      </c>
      <c r="E38" s="19">
        <v>5500000</v>
      </c>
      <c r="F38" s="19">
        <v>5500000</v>
      </c>
    </row>
    <row r="39" spans="1:6" x14ac:dyDescent="0.25">
      <c r="A39" s="18" t="s">
        <v>99</v>
      </c>
      <c r="B39" s="36" t="s">
        <v>43</v>
      </c>
      <c r="C39" s="36" t="s">
        <v>44</v>
      </c>
      <c r="D39" s="37">
        <v>0</v>
      </c>
      <c r="E39" s="37">
        <v>4000000</v>
      </c>
      <c r="F39" s="37">
        <v>2000000</v>
      </c>
    </row>
    <row r="40" spans="1:6" x14ac:dyDescent="0.25">
      <c r="A40" s="18" t="s">
        <v>99</v>
      </c>
      <c r="B40" s="36" t="s">
        <v>45</v>
      </c>
      <c r="C40" s="36" t="s">
        <v>44</v>
      </c>
      <c r="D40" s="37">
        <v>0</v>
      </c>
      <c r="E40" s="37">
        <v>0</v>
      </c>
      <c r="F40" s="37">
        <v>2000000</v>
      </c>
    </row>
    <row r="41" spans="1:6" x14ac:dyDescent="0.25">
      <c r="A41" s="18" t="s">
        <v>99</v>
      </c>
      <c r="B41" s="36" t="s">
        <v>46</v>
      </c>
      <c r="C41" s="36" t="s">
        <v>46</v>
      </c>
      <c r="D41" s="37">
        <v>1000000</v>
      </c>
      <c r="E41" s="37">
        <v>0</v>
      </c>
      <c r="F41" s="37">
        <v>0</v>
      </c>
    </row>
    <row r="42" spans="1:6" x14ac:dyDescent="0.25">
      <c r="A42" s="18" t="s">
        <v>99</v>
      </c>
      <c r="B42" s="36" t="s">
        <v>47</v>
      </c>
      <c r="C42" s="36" t="s">
        <v>48</v>
      </c>
      <c r="D42" s="37">
        <v>1500000</v>
      </c>
      <c r="E42" s="37">
        <v>0</v>
      </c>
      <c r="F42" s="37">
        <v>0</v>
      </c>
    </row>
    <row r="43" spans="1:6" x14ac:dyDescent="0.25">
      <c r="A43" s="18" t="s">
        <v>99</v>
      </c>
      <c r="B43" s="36" t="s">
        <v>49</v>
      </c>
      <c r="C43" s="36" t="s">
        <v>50</v>
      </c>
      <c r="D43" s="37">
        <v>0</v>
      </c>
      <c r="E43" s="37">
        <v>500000</v>
      </c>
      <c r="F43" s="37">
        <v>500000</v>
      </c>
    </row>
    <row r="44" spans="1:6" x14ac:dyDescent="0.25">
      <c r="A44" s="18" t="s">
        <v>99</v>
      </c>
      <c r="B44" s="36" t="s">
        <v>51</v>
      </c>
      <c r="C44" s="36" t="s">
        <v>52</v>
      </c>
      <c r="D44" s="37">
        <v>500000</v>
      </c>
      <c r="E44" s="37">
        <v>0</v>
      </c>
      <c r="F44" s="37">
        <v>0</v>
      </c>
    </row>
    <row r="45" spans="1:6" x14ac:dyDescent="0.25">
      <c r="A45" s="18" t="s">
        <v>99</v>
      </c>
      <c r="B45" s="36" t="s">
        <v>53</v>
      </c>
      <c r="C45" s="36" t="s">
        <v>54</v>
      </c>
      <c r="D45" s="37">
        <v>0</v>
      </c>
      <c r="E45" s="37">
        <v>2000000</v>
      </c>
      <c r="F45" s="37">
        <v>2000000</v>
      </c>
    </row>
    <row r="46" spans="1:6" x14ac:dyDescent="0.25">
      <c r="A46" s="18" t="s">
        <v>99</v>
      </c>
      <c r="B46" s="36" t="s">
        <v>55</v>
      </c>
      <c r="C46" s="36" t="s">
        <v>54</v>
      </c>
      <c r="D46" s="37">
        <v>0</v>
      </c>
      <c r="E46" s="37">
        <v>0</v>
      </c>
      <c r="F46" s="37">
        <v>2000000</v>
      </c>
    </row>
    <row r="47" spans="1:6" x14ac:dyDescent="0.25">
      <c r="A47" s="18" t="s">
        <v>99</v>
      </c>
      <c r="B47" s="36" t="s">
        <v>56</v>
      </c>
      <c r="C47" s="36" t="s">
        <v>57</v>
      </c>
      <c r="D47" s="37">
        <v>0</v>
      </c>
      <c r="E47" s="37">
        <v>0</v>
      </c>
      <c r="F47" s="37">
        <v>1500000</v>
      </c>
    </row>
    <row r="48" spans="1:6" x14ac:dyDescent="0.25">
      <c r="A48" s="18" t="s">
        <v>99</v>
      </c>
      <c r="B48" s="36" t="s">
        <v>58</v>
      </c>
      <c r="C48" s="36" t="s">
        <v>59</v>
      </c>
      <c r="D48" s="37">
        <v>3000000</v>
      </c>
      <c r="E48" s="37">
        <v>2000000</v>
      </c>
      <c r="F48" s="37">
        <v>0</v>
      </c>
    </row>
    <row r="49" spans="1:6" x14ac:dyDescent="0.25">
      <c r="A49" s="18" t="s">
        <v>99</v>
      </c>
      <c r="B49" s="36" t="s">
        <v>60</v>
      </c>
      <c r="C49" s="36" t="s">
        <v>59</v>
      </c>
      <c r="D49" s="37">
        <v>3000000</v>
      </c>
      <c r="E49" s="37">
        <v>3000000</v>
      </c>
      <c r="F49" s="37">
        <v>0</v>
      </c>
    </row>
    <row r="50" spans="1:6" x14ac:dyDescent="0.25">
      <c r="A50" s="18" t="s">
        <v>99</v>
      </c>
      <c r="B50" s="36" t="s">
        <v>61</v>
      </c>
      <c r="C50" s="36" t="s">
        <v>62</v>
      </c>
      <c r="D50" s="37">
        <v>0</v>
      </c>
      <c r="E50" s="37">
        <v>0</v>
      </c>
      <c r="F50" s="37">
        <v>1000000</v>
      </c>
    </row>
    <row r="51" spans="1:6" x14ac:dyDescent="0.25">
      <c r="A51" s="18" t="s">
        <v>99</v>
      </c>
      <c r="B51" s="36" t="s">
        <v>63</v>
      </c>
      <c r="C51" s="36" t="s">
        <v>64</v>
      </c>
      <c r="D51" s="37">
        <v>0</v>
      </c>
      <c r="E51" s="37">
        <v>1500000</v>
      </c>
      <c r="F51" s="37">
        <v>0</v>
      </c>
    </row>
    <row r="52" spans="1:6" x14ac:dyDescent="0.25">
      <c r="A52" s="18" t="s">
        <v>99</v>
      </c>
      <c r="B52" s="36" t="s">
        <v>65</v>
      </c>
      <c r="C52" s="36" t="s">
        <v>66</v>
      </c>
      <c r="D52" s="37">
        <v>0</v>
      </c>
      <c r="E52" s="37">
        <v>500000</v>
      </c>
      <c r="F52" s="37">
        <v>1000000</v>
      </c>
    </row>
    <row r="53" spans="1:6" x14ac:dyDescent="0.25">
      <c r="A53" s="18" t="s">
        <v>99</v>
      </c>
      <c r="B53" s="36" t="s">
        <v>67</v>
      </c>
      <c r="C53" s="36" t="s">
        <v>68</v>
      </c>
      <c r="D53" s="37">
        <v>0</v>
      </c>
      <c r="E53" s="37">
        <v>1000000</v>
      </c>
      <c r="F53" s="37">
        <v>1000000</v>
      </c>
    </row>
    <row r="54" spans="1:6" x14ac:dyDescent="0.25">
      <c r="A54" s="18" t="s">
        <v>99</v>
      </c>
      <c r="B54" s="36" t="s">
        <v>69</v>
      </c>
      <c r="C54" s="36" t="s">
        <v>70</v>
      </c>
      <c r="D54" s="37">
        <v>1000000</v>
      </c>
      <c r="E54" s="37">
        <v>1000000</v>
      </c>
      <c r="F54" s="37">
        <v>0</v>
      </c>
    </row>
    <row r="55" spans="1:6" x14ac:dyDescent="0.25">
      <c r="A55" s="18" t="s">
        <v>99</v>
      </c>
      <c r="B55" s="36" t="s">
        <v>71</v>
      </c>
      <c r="C55" s="36" t="s">
        <v>72</v>
      </c>
      <c r="D55" s="37">
        <v>1000000</v>
      </c>
      <c r="E55" s="37">
        <v>0</v>
      </c>
      <c r="F55" s="37">
        <v>0</v>
      </c>
    </row>
    <row r="56" spans="1:6" x14ac:dyDescent="0.25">
      <c r="A56" s="18" t="s">
        <v>99</v>
      </c>
      <c r="B56" s="36" t="s">
        <v>73</v>
      </c>
      <c r="C56" s="36" t="s">
        <v>74</v>
      </c>
      <c r="D56" s="37">
        <v>0</v>
      </c>
      <c r="E56" s="37">
        <v>500000</v>
      </c>
      <c r="F56" s="37">
        <v>0</v>
      </c>
    </row>
    <row r="57" spans="1:6" x14ac:dyDescent="0.25">
      <c r="A57" s="18" t="s">
        <v>99</v>
      </c>
      <c r="B57" s="36" t="s">
        <v>75</v>
      </c>
      <c r="C57" s="36" t="s">
        <v>76</v>
      </c>
      <c r="D57" s="37">
        <v>1000000</v>
      </c>
      <c r="E57" s="37">
        <v>1500000</v>
      </c>
      <c r="F57" s="37">
        <v>1500000</v>
      </c>
    </row>
    <row r="58" spans="1:6" x14ac:dyDescent="0.25">
      <c r="A58" s="18" t="s">
        <v>99</v>
      </c>
      <c r="B58" s="36" t="s">
        <v>77</v>
      </c>
      <c r="C58" s="36" t="s">
        <v>78</v>
      </c>
      <c r="D58" s="37">
        <v>0</v>
      </c>
      <c r="E58" s="37">
        <v>0</v>
      </c>
      <c r="F58" s="37">
        <v>2000000</v>
      </c>
    </row>
    <row r="59" spans="1:6" x14ac:dyDescent="0.25">
      <c r="A59" s="18" t="s">
        <v>99</v>
      </c>
      <c r="B59" s="18" t="s">
        <v>79</v>
      </c>
      <c r="C59" s="18" t="s">
        <v>80</v>
      </c>
      <c r="D59" s="19">
        <v>0</v>
      </c>
      <c r="E59" s="19">
        <v>0</v>
      </c>
      <c r="F59" s="19">
        <v>2000000</v>
      </c>
    </row>
    <row r="60" spans="1:6" x14ac:dyDescent="0.25">
      <c r="A60" s="18" t="s">
        <v>99</v>
      </c>
      <c r="B60" s="36" t="s">
        <v>81</v>
      </c>
      <c r="C60" s="36" t="s">
        <v>82</v>
      </c>
      <c r="D60" s="37">
        <v>0</v>
      </c>
      <c r="E60" s="37">
        <v>2000000</v>
      </c>
      <c r="F60" s="37">
        <v>0</v>
      </c>
    </row>
    <row r="61" spans="1:6" x14ac:dyDescent="0.25">
      <c r="A61" s="18" t="s">
        <v>99</v>
      </c>
      <c r="B61" s="36" t="s">
        <v>84</v>
      </c>
      <c r="C61" s="36" t="s">
        <v>85</v>
      </c>
      <c r="D61" s="37">
        <v>0</v>
      </c>
      <c r="E61" s="37">
        <v>1000000</v>
      </c>
      <c r="F61" s="37">
        <v>0</v>
      </c>
    </row>
    <row r="62" spans="1:6" x14ac:dyDescent="0.25">
      <c r="A62" s="18" t="s">
        <v>99</v>
      </c>
      <c r="B62" s="36" t="s">
        <v>86</v>
      </c>
      <c r="C62" s="36" t="s">
        <v>85</v>
      </c>
      <c r="D62" s="37">
        <v>1000000</v>
      </c>
      <c r="E62" s="37">
        <v>0</v>
      </c>
      <c r="F62" s="37">
        <v>0</v>
      </c>
    </row>
    <row r="63" spans="1:6" x14ac:dyDescent="0.25">
      <c r="A63" s="18" t="s">
        <v>99</v>
      </c>
      <c r="B63" s="36" t="s">
        <v>87</v>
      </c>
      <c r="C63" s="36" t="s">
        <v>85</v>
      </c>
      <c r="D63" s="37">
        <v>1000000</v>
      </c>
      <c r="E63" s="37">
        <v>0</v>
      </c>
      <c r="F63" s="37">
        <v>0</v>
      </c>
    </row>
    <row r="64" spans="1:6" x14ac:dyDescent="0.25">
      <c r="A64" s="18" t="s">
        <v>99</v>
      </c>
      <c r="B64" s="36" t="s">
        <v>88</v>
      </c>
      <c r="C64" s="36" t="s">
        <v>85</v>
      </c>
      <c r="D64" s="37">
        <v>1000000</v>
      </c>
      <c r="E64" s="37">
        <v>0</v>
      </c>
      <c r="F64" s="37">
        <v>1000000</v>
      </c>
    </row>
    <row r="65" spans="1:6" x14ac:dyDescent="0.25">
      <c r="A65" s="18" t="s">
        <v>99</v>
      </c>
      <c r="B65" s="36" t="s">
        <v>89</v>
      </c>
      <c r="C65" s="36" t="s">
        <v>85</v>
      </c>
      <c r="D65" s="37">
        <v>0</v>
      </c>
      <c r="E65" s="37">
        <v>0</v>
      </c>
      <c r="F65" s="37">
        <v>1000000</v>
      </c>
    </row>
    <row r="66" spans="1:6" x14ac:dyDescent="0.25">
      <c r="A66" s="18" t="s">
        <v>99</v>
      </c>
      <c r="B66" s="36" t="s">
        <v>90</v>
      </c>
      <c r="C66" s="36" t="s">
        <v>90</v>
      </c>
      <c r="D66" s="37">
        <v>1500000</v>
      </c>
      <c r="E66" s="37">
        <v>0</v>
      </c>
      <c r="F66" s="37">
        <v>0</v>
      </c>
    </row>
    <row r="67" spans="1:6" x14ac:dyDescent="0.25">
      <c r="A67" s="18" t="s">
        <v>99</v>
      </c>
      <c r="B67" s="18" t="s">
        <v>137</v>
      </c>
      <c r="C67" s="18" t="s">
        <v>83</v>
      </c>
      <c r="D67" s="19">
        <v>0</v>
      </c>
      <c r="E67" s="19">
        <v>0</v>
      </c>
      <c r="F67" s="19">
        <v>1500000</v>
      </c>
    </row>
    <row r="68" spans="1:6" x14ac:dyDescent="0.25">
      <c r="A68" s="18" t="s">
        <v>99</v>
      </c>
      <c r="B68" s="18" t="s">
        <v>138</v>
      </c>
      <c r="C68" s="18" t="s">
        <v>139</v>
      </c>
      <c r="D68" s="19">
        <v>0</v>
      </c>
      <c r="E68" s="19">
        <v>1000000</v>
      </c>
      <c r="F68" s="19">
        <v>0</v>
      </c>
    </row>
    <row r="69" spans="1:6" x14ac:dyDescent="0.25">
      <c r="A69" s="18" t="s">
        <v>99</v>
      </c>
      <c r="B69" s="18" t="s">
        <v>140</v>
      </c>
      <c r="C69" s="18" t="s">
        <v>85</v>
      </c>
      <c r="D69" s="19">
        <v>0</v>
      </c>
      <c r="E69" s="19">
        <v>0</v>
      </c>
      <c r="F69" s="19">
        <v>1000000</v>
      </c>
    </row>
    <row r="70" spans="1:6" x14ac:dyDescent="0.25">
      <c r="A70" s="18" t="s">
        <v>99</v>
      </c>
      <c r="B70" s="18" t="s">
        <v>141</v>
      </c>
      <c r="C70" s="18" t="s">
        <v>85</v>
      </c>
      <c r="D70" s="19">
        <v>0</v>
      </c>
      <c r="E70" s="19">
        <v>1000000</v>
      </c>
      <c r="F70" s="19">
        <v>0</v>
      </c>
    </row>
    <row r="71" spans="1:6" x14ac:dyDescent="0.25">
      <c r="A71" s="18" t="s">
        <v>99</v>
      </c>
      <c r="B71" s="18" t="s">
        <v>91</v>
      </c>
      <c r="C71" s="18" t="s">
        <v>85</v>
      </c>
      <c r="D71" s="19">
        <v>1000000</v>
      </c>
      <c r="E71" s="19">
        <v>0</v>
      </c>
      <c r="F71" s="19">
        <v>0</v>
      </c>
    </row>
    <row r="72" spans="1:6" x14ac:dyDescent="0.25">
      <c r="A72" s="18" t="s">
        <v>99</v>
      </c>
      <c r="B72" s="18" t="s">
        <v>142</v>
      </c>
      <c r="C72" s="18" t="s">
        <v>85</v>
      </c>
      <c r="D72" s="19">
        <v>0</v>
      </c>
      <c r="E72" s="19">
        <v>0</v>
      </c>
      <c r="F72" s="19">
        <v>1000000</v>
      </c>
    </row>
    <row r="73" spans="1:6" x14ac:dyDescent="0.25">
      <c r="A73" s="18" t="s">
        <v>99</v>
      </c>
      <c r="B73" s="18" t="s">
        <v>92</v>
      </c>
      <c r="C73" s="18" t="s">
        <v>85</v>
      </c>
      <c r="D73" s="19">
        <v>1000000</v>
      </c>
      <c r="E73" s="19">
        <v>1000000</v>
      </c>
      <c r="F73" s="19">
        <v>0</v>
      </c>
    </row>
    <row r="74" spans="1:6" x14ac:dyDescent="0.25">
      <c r="A74" s="18" t="s">
        <v>99</v>
      </c>
      <c r="B74" s="18" t="s">
        <v>93</v>
      </c>
      <c r="C74" s="18" t="s">
        <v>94</v>
      </c>
      <c r="D74" s="19">
        <v>2500000</v>
      </c>
      <c r="E74" s="19">
        <v>0</v>
      </c>
      <c r="F74" s="19">
        <v>0</v>
      </c>
    </row>
    <row r="75" spans="1:6" x14ac:dyDescent="0.25">
      <c r="A75" s="18" t="s">
        <v>99</v>
      </c>
      <c r="B75" s="18" t="s">
        <v>95</v>
      </c>
      <c r="C75" s="18" t="s">
        <v>96</v>
      </c>
      <c r="D75" s="19">
        <v>1000000</v>
      </c>
      <c r="E75" s="19">
        <v>1000000</v>
      </c>
      <c r="F75" s="19">
        <v>0</v>
      </c>
    </row>
    <row r="76" spans="1:6" x14ac:dyDescent="0.25">
      <c r="A76" s="18" t="s">
        <v>99</v>
      </c>
      <c r="B76" s="18" t="s">
        <v>143</v>
      </c>
      <c r="C76" s="18" t="s">
        <v>144</v>
      </c>
      <c r="D76" s="19">
        <v>0</v>
      </c>
      <c r="E76" s="19">
        <v>0</v>
      </c>
      <c r="F76" s="19">
        <v>2000000</v>
      </c>
    </row>
    <row r="77" spans="1:6" x14ac:dyDescent="0.25">
      <c r="A77" s="18" t="s">
        <v>99</v>
      </c>
      <c r="B77" s="18" t="s">
        <v>97</v>
      </c>
      <c r="C77" s="18" t="s">
        <v>98</v>
      </c>
      <c r="D77" s="19">
        <v>500000</v>
      </c>
      <c r="E77" s="19">
        <v>500000</v>
      </c>
      <c r="F77" s="19">
        <v>500000</v>
      </c>
    </row>
    <row r="78" spans="1:6" x14ac:dyDescent="0.25">
      <c r="A78" s="18" t="s">
        <v>34</v>
      </c>
      <c r="B78" s="36" t="s">
        <v>3</v>
      </c>
      <c r="C78" s="18" t="s">
        <v>145</v>
      </c>
      <c r="D78" s="37">
        <v>6000000</v>
      </c>
      <c r="E78" s="37">
        <v>5000000</v>
      </c>
      <c r="F78" s="37">
        <v>7000000</v>
      </c>
    </row>
    <row r="79" spans="1:6" x14ac:dyDescent="0.25">
      <c r="A79" s="18" t="s">
        <v>102</v>
      </c>
      <c r="B79" s="18" t="s">
        <v>146</v>
      </c>
      <c r="C79" s="18" t="s">
        <v>146</v>
      </c>
      <c r="D79" s="19">
        <v>700000</v>
      </c>
      <c r="E79" s="19">
        <v>0</v>
      </c>
      <c r="F79" s="19">
        <v>0</v>
      </c>
    </row>
    <row r="80" spans="1:6" x14ac:dyDescent="0.25">
      <c r="A80" s="18" t="s">
        <v>102</v>
      </c>
      <c r="B80" s="18" t="s">
        <v>147</v>
      </c>
      <c r="C80" s="18" t="s">
        <v>147</v>
      </c>
      <c r="D80" s="19">
        <v>2000000</v>
      </c>
      <c r="E80" s="19">
        <v>0</v>
      </c>
      <c r="F80" s="19">
        <v>0</v>
      </c>
    </row>
    <row r="81" spans="1:6" x14ac:dyDescent="0.25">
      <c r="A81" s="18" t="s">
        <v>102</v>
      </c>
      <c r="B81" s="18" t="s">
        <v>181</v>
      </c>
      <c r="C81" s="18" t="s">
        <v>181</v>
      </c>
      <c r="D81" s="34">
        <v>400000</v>
      </c>
      <c r="E81" s="19">
        <v>0</v>
      </c>
      <c r="F81" s="19">
        <v>0</v>
      </c>
    </row>
    <row r="82" spans="1:6" x14ac:dyDescent="0.25">
      <c r="A82" s="18" t="s">
        <v>100</v>
      </c>
      <c r="B82" s="36" t="s">
        <v>148</v>
      </c>
      <c r="C82" s="36" t="s">
        <v>148</v>
      </c>
      <c r="D82" s="37">
        <v>290777</v>
      </c>
      <c r="E82" s="37">
        <v>290777</v>
      </c>
      <c r="F82" s="37">
        <v>0</v>
      </c>
    </row>
    <row r="83" spans="1:6" x14ac:dyDescent="0.25">
      <c r="A83" s="18" t="s">
        <v>101</v>
      </c>
      <c r="B83" s="36" t="s">
        <v>148</v>
      </c>
      <c r="C83" s="36" t="s">
        <v>148</v>
      </c>
      <c r="D83" s="37">
        <v>510223</v>
      </c>
      <c r="E83" s="37">
        <v>509223</v>
      </c>
      <c r="F83" s="37">
        <v>600000</v>
      </c>
    </row>
    <row r="84" spans="1:6" x14ac:dyDescent="0.25">
      <c r="A84" s="18" t="s">
        <v>102</v>
      </c>
      <c r="B84" s="18" t="s">
        <v>149</v>
      </c>
      <c r="C84" s="18" t="s">
        <v>150</v>
      </c>
      <c r="D84" s="19">
        <v>0</v>
      </c>
      <c r="E84" s="19">
        <v>1200000</v>
      </c>
      <c r="F84" s="19">
        <v>0</v>
      </c>
    </row>
    <row r="85" spans="1:6" x14ac:dyDescent="0.25">
      <c r="A85" s="18" t="s">
        <v>103</v>
      </c>
      <c r="B85" s="18" t="s">
        <v>151</v>
      </c>
      <c r="C85" s="18" t="s">
        <v>151</v>
      </c>
      <c r="D85" s="19">
        <v>300000</v>
      </c>
      <c r="E85" s="19">
        <v>0</v>
      </c>
      <c r="F85" s="19">
        <v>0</v>
      </c>
    </row>
    <row r="86" spans="1:6" x14ac:dyDescent="0.25">
      <c r="A86" s="18" t="s">
        <v>103</v>
      </c>
      <c r="B86" s="18" t="s">
        <v>152</v>
      </c>
      <c r="C86" s="18" t="s">
        <v>152</v>
      </c>
      <c r="D86" s="19">
        <v>799000</v>
      </c>
      <c r="E86" s="19">
        <v>0</v>
      </c>
      <c r="F86" s="19">
        <v>0</v>
      </c>
    </row>
    <row r="87" spans="1:6" x14ac:dyDescent="0.25">
      <c r="A87" s="18" t="s">
        <v>103</v>
      </c>
      <c r="B87" s="18" t="s">
        <v>153</v>
      </c>
      <c r="C87" s="18" t="s">
        <v>153</v>
      </c>
      <c r="D87" s="19">
        <v>400000</v>
      </c>
      <c r="E87" s="19">
        <v>0</v>
      </c>
      <c r="F87" s="19">
        <v>0</v>
      </c>
    </row>
    <row r="88" spans="1:6" x14ac:dyDescent="0.25">
      <c r="A88" s="18" t="s">
        <v>103</v>
      </c>
      <c r="B88" s="36" t="s">
        <v>154</v>
      </c>
      <c r="C88" s="36" t="s">
        <v>154</v>
      </c>
      <c r="D88" s="37">
        <v>3000000</v>
      </c>
      <c r="E88" s="37">
        <v>2000000</v>
      </c>
      <c r="F88" s="37">
        <v>0</v>
      </c>
    </row>
    <row r="90" spans="1:6" ht="14.4" thickBot="1" x14ac:dyDescent="0.3">
      <c r="D90" s="13">
        <f>SUM(D4:D89)</f>
        <v>90000000</v>
      </c>
      <c r="E90" s="13">
        <f>SUM(E4:E89)</f>
        <v>90000000</v>
      </c>
      <c r="F90" s="13">
        <f>SUM(F4:F89)</f>
        <v>90000000</v>
      </c>
    </row>
    <row r="91" spans="1:6" ht="14.4" thickTop="1" x14ac:dyDescent="0.25"/>
  </sheetData>
  <autoFilter ref="A3:F88" xr:uid="{475B2E6A-F8EB-4B73-A00D-DB7030BC6135}"/>
  <pageMargins left="0.7" right="0.7" top="0.75" bottom="0.75" header="0.3" footer="0.3"/>
  <pageSetup paperSize="9" scale="77" orientation="portrait" r:id="rId1"/>
  <headerFooter>
    <oddFooter>&amp;R7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Tariff Increases</vt:lpstr>
      <vt:lpstr>Grants</vt:lpstr>
      <vt:lpstr>Budget Funding Test</vt:lpstr>
      <vt:lpstr>INEP</vt:lpstr>
      <vt:lpstr>MDRG</vt:lpstr>
      <vt:lpstr>MIG</vt:lpstr>
      <vt:lpstr>OWN (3)</vt:lpstr>
      <vt:lpstr>OWN</vt:lpstr>
      <vt:lpstr>OWN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Siyakudumisa Nokwe</dc:creator>
  <cp:lastModifiedBy>Siyakudumisa Nokwe</cp:lastModifiedBy>
  <cp:lastPrinted>2025-05-20T08:01:59Z</cp:lastPrinted>
  <dcterms:created xsi:type="dcterms:W3CDTF">2024-03-11T05:14:31Z</dcterms:created>
  <dcterms:modified xsi:type="dcterms:W3CDTF">2025-05-21T10:28:58Z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2024-03-11T09:40:59Z</vt:lpwstr>
  </property>
  <property fmtid="{D5CDD505-2E9C-101B-9397-08002B2CF9AE}" pid="4" name="MSIP_Label_616f4fcd-8401-41c8-bfac-a60235e9eb06_Method">
    <vt:lpwstr>Standard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a092cbf7-ae5e-4471-a6a1-d1805a9217ef</vt:lpwstr>
  </property>
  <property fmtid="{D5CDD505-2E9C-101B-9397-08002B2CF9AE}" pid="8" name="MSIP_Label_616f4fcd-8401-41c8-bfac-a60235e9eb06_ContentBits">
    <vt:lpwstr>0</vt:lpwstr>
  </property>
</Properties>
</file>